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2.xml" ContentType="application/vnd.openxmlformats-officedocument.spreadsheetml.table+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S:\SREAA\13_Agroecologie\0_MAEC_BIO\03_RPS_23_27\5_2025\1_AàP\1_AAP_PAEC\"/>
    </mc:Choice>
  </mc:AlternateContent>
  <workbookProtection workbookAlgorithmName="SHA-512" workbookHashValue="XjixTd/vXjFe6Memypjcyd+vimotH6DwmR8LoCxBKvor3QEpqaFUS6qrk6Z9DFVqeFIGgBknV7I6IRHhBcNA1A==" workbookSaltValue="/I/PPdtXJ6aWfKAWc/HfDw==" workbookSpinCount="100000" lockStructure="1"/>
  <bookViews>
    <workbookView xWindow="0" yWindow="0" windowWidth="21570" windowHeight="8475" firstSheet="1" activeTab="1"/>
  </bookViews>
  <sheets>
    <sheet name="BD PAEC 2024" sheetId="12" state="hidden" r:id="rId1"/>
    <sheet name="Prérequis" sheetId="11" r:id="rId2"/>
    <sheet name="A-Identité" sheetId="1" r:id="rId3"/>
    <sheet name="B-Territoire" sheetId="3" state="hidden" r:id="rId4"/>
    <sheet name="C-Stratégie" sheetId="4" state="hidden" r:id="rId5"/>
    <sheet name="D-Mesures" sheetId="2" r:id="rId6"/>
    <sheet name="Référentiel mesures_paramètres" sheetId="8" state="hidden" r:id="rId7"/>
    <sheet name="BD_plafonds" sheetId="14" state="hidden" r:id="rId8"/>
    <sheet name="BD_mesures" sheetId="7" state="hidden" r:id="rId9"/>
    <sheet name="E- Paramètres" sheetId="6" state="hidden" r:id="rId10"/>
    <sheet name="F-Formation" sheetId="9" r:id="rId11"/>
    <sheet name="Animation" sheetId="10" state="hidden" r:id="rId12"/>
  </sheets>
  <definedNames>
    <definedName name="choix">'B-Territoire'!$B$29</definedName>
    <definedName name="ListeA">OFFSET(BD_mesures!$A$2,,,COUNTA(BD_mesures!$A:$A)-1)</definedName>
    <definedName name="ListeB">OFFSET(BD_mesures!$A$2,,MATCH(choix,ListeA,0)+1,VLOOKUP(choix,BD_mesures!$A:$B,2,0))</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2" i="9" l="1"/>
  <c r="B2" i="2"/>
  <c r="B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A6" i="11" l="1"/>
  <c r="B3" i="11"/>
  <c r="B2" i="6" l="1"/>
  <c r="B2" i="4"/>
  <c r="B2" i="3"/>
  <c r="B3" i="9"/>
  <c r="B3" i="6"/>
  <c r="B3" i="2"/>
  <c r="B3" i="4"/>
  <c r="B3" i="3"/>
  <c r="B3" i="1"/>
  <c r="A5" i="11" l="1"/>
  <c r="A4" i="11"/>
  <c r="A3" i="11"/>
  <c r="F40" i="6" l="1"/>
  <c r="F39" i="6"/>
  <c r="AO60" i="8"/>
  <c r="AP60" i="8"/>
  <c r="A32" i="3" l="1"/>
  <c r="B30" i="3"/>
  <c r="B29" i="3" s="1"/>
  <c r="B9" i="10" l="1"/>
  <c r="B10" i="10"/>
  <c r="C10" i="10"/>
  <c r="B11" i="10"/>
  <c r="C11" i="10"/>
  <c r="C9" i="10"/>
  <c r="B7" i="10"/>
  <c r="B12" i="10" a="1"/>
  <c r="B12" i="10" s="1"/>
  <c r="B6" i="10"/>
  <c r="B5" i="10"/>
  <c r="B4" i="10"/>
  <c r="B2" i="10"/>
  <c r="I6" i="2" l="1"/>
  <c r="F3" i="8"/>
  <c r="G3" i="8" s="1"/>
  <c r="F4" i="8"/>
  <c r="H4" i="8" s="1"/>
  <c r="F5" i="8"/>
  <c r="M5" i="8" s="1"/>
  <c r="F6" i="8"/>
  <c r="L6" i="8" s="1"/>
  <c r="F7" i="8"/>
  <c r="N7" i="8" s="1"/>
  <c r="F8" i="8"/>
  <c r="L8" i="8" s="1"/>
  <c r="F9" i="8"/>
  <c r="N9" i="8" s="1"/>
  <c r="F10" i="8"/>
  <c r="L10" i="8" s="1"/>
  <c r="F11" i="8"/>
  <c r="F12" i="8"/>
  <c r="K12" i="8" s="1"/>
  <c r="F13" i="8"/>
  <c r="M13" i="8" s="1"/>
  <c r="F14" i="8"/>
  <c r="L14" i="8" s="1"/>
  <c r="F15" i="8"/>
  <c r="K15" i="8" s="1"/>
  <c r="F16" i="8"/>
  <c r="P16" i="8" s="1"/>
  <c r="F17" i="8"/>
  <c r="N17" i="8" s="1"/>
  <c r="F18" i="8"/>
  <c r="N18" i="8" s="1"/>
  <c r="F19" i="8"/>
  <c r="L19" i="8" s="1"/>
  <c r="F20" i="8"/>
  <c r="I20" i="8" s="1"/>
  <c r="F21" i="8"/>
  <c r="M21" i="8" s="1"/>
  <c r="F22" i="8"/>
  <c r="J22" i="8" s="1"/>
  <c r="F23" i="8"/>
  <c r="F24" i="8"/>
  <c r="L24" i="8" s="1"/>
  <c r="F25" i="8"/>
  <c r="M25" i="8" s="1"/>
  <c r="F26" i="8"/>
  <c r="N26" i="8" s="1"/>
  <c r="F27" i="8"/>
  <c r="S27" i="8" s="1"/>
  <c r="F28" i="8"/>
  <c r="S28" i="8" s="1"/>
  <c r="F29" i="8"/>
  <c r="S29" i="8" s="1"/>
  <c r="F30" i="8"/>
  <c r="S30" i="8" s="1"/>
  <c r="F31" i="8"/>
  <c r="S31" i="8" s="1"/>
  <c r="F32" i="8"/>
  <c r="S32" i="8" s="1"/>
  <c r="F33" i="8"/>
  <c r="K33" i="8" s="1"/>
  <c r="F34" i="8"/>
  <c r="F35" i="8"/>
  <c r="O35" i="8" s="1"/>
  <c r="F36" i="8"/>
  <c r="F37" i="8"/>
  <c r="F38" i="8"/>
  <c r="AG38" i="8" s="1"/>
  <c r="F39" i="8"/>
  <c r="F40" i="8"/>
  <c r="AQ40" i="8" s="1"/>
  <c r="F41" i="8"/>
  <c r="F42" i="8"/>
  <c r="F43" i="8"/>
  <c r="F44" i="8"/>
  <c r="F45" i="8"/>
  <c r="F46" i="8"/>
  <c r="CM46" i="8" s="1"/>
  <c r="CM60" i="8" s="1"/>
  <c r="F89" i="6" s="1"/>
  <c r="F47" i="8"/>
  <c r="F48" i="8"/>
  <c r="CO48" i="8" s="1"/>
  <c r="CO60" i="8" s="1"/>
  <c r="F91" i="6" s="1"/>
  <c r="F49" i="8"/>
  <c r="F50" i="8"/>
  <c r="F51" i="8"/>
  <c r="F52" i="8"/>
  <c r="F53" i="8"/>
  <c r="F54" i="8"/>
  <c r="F55" i="8"/>
  <c r="CU55" i="8" s="1"/>
  <c r="CU60" i="8" s="1"/>
  <c r="F97" i="6" s="1"/>
  <c r="F56" i="8"/>
  <c r="CV56" i="8" s="1"/>
  <c r="CV60" i="8" s="1"/>
  <c r="F98" i="6" s="1"/>
  <c r="F57" i="8"/>
  <c r="F58" i="8"/>
  <c r="F59" i="8"/>
  <c r="F2" i="8"/>
  <c r="H2" i="8" s="1"/>
  <c r="DM53" i="8" l="1"/>
  <c r="DM60" i="8" s="1"/>
  <c r="F115" i="6" s="1"/>
  <c r="CE53" i="8"/>
  <c r="CE60" i="8" s="1"/>
  <c r="F81" i="6" s="1"/>
  <c r="DS53" i="8"/>
  <c r="DS60" i="8" s="1"/>
  <c r="F121" i="6" s="1"/>
  <c r="CS53" i="8"/>
  <c r="CS60" i="8" s="1"/>
  <c r="CF53" i="8"/>
  <c r="CF60" i="8" s="1"/>
  <c r="F82" i="6" s="1"/>
  <c r="DT53" i="8"/>
  <c r="DT60" i="8" s="1"/>
  <c r="F122" i="6" s="1"/>
  <c r="DY53" i="8"/>
  <c r="DY60" i="8" s="1"/>
  <c r="F127" i="6" s="1"/>
  <c r="Z37" i="8"/>
  <c r="O37" i="8"/>
  <c r="AF37" i="8"/>
  <c r="AF60" i="8" s="1"/>
  <c r="F30" i="6" s="1"/>
  <c r="W37" i="8"/>
  <c r="W60" i="8" s="1"/>
  <c r="F21" i="6" s="1"/>
  <c r="CC52" i="8"/>
  <c r="CC60" i="8" s="1"/>
  <c r="F79" i="6" s="1"/>
  <c r="DR52" i="8"/>
  <c r="DR60" i="8" s="1"/>
  <c r="F120" i="6" s="1"/>
  <c r="CD52" i="8"/>
  <c r="CD60" i="8" s="1"/>
  <c r="F80" i="6" s="1"/>
  <c r="DQ52" i="8"/>
  <c r="DQ60" i="8" s="1"/>
  <c r="F119" i="6" s="1"/>
  <c r="DX52" i="8"/>
  <c r="DX60" i="8" s="1"/>
  <c r="F126" i="6" s="1"/>
  <c r="CR52" i="8"/>
  <c r="CR60" i="8" s="1"/>
  <c r="F94" i="6" s="1"/>
  <c r="DL52" i="8"/>
  <c r="CK44" i="8"/>
  <c r="CK60" i="8" s="1"/>
  <c r="F87" i="6" s="1"/>
  <c r="BK44" i="8"/>
  <c r="BK60" i="8" s="1"/>
  <c r="F61" i="6" s="1"/>
  <c r="AU44" i="8"/>
  <c r="AU60" i="8" s="1"/>
  <c r="F45" i="6" s="1"/>
  <c r="AY44" i="8"/>
  <c r="AY60" i="8" s="1"/>
  <c r="F49" i="6" s="1"/>
  <c r="BX44" i="8"/>
  <c r="BX60" i="8" s="1"/>
  <c r="F74" i="6" s="1"/>
  <c r="BJ44" i="8"/>
  <c r="BJ60" i="8" s="1"/>
  <c r="F60" i="6" s="1"/>
  <c r="BQ44" i="8"/>
  <c r="BQ60" i="8" s="1"/>
  <c r="F67" i="6" s="1"/>
  <c r="BW44" i="8"/>
  <c r="BW60" i="8" s="1"/>
  <c r="F73" i="6" s="1"/>
  <c r="BI44" i="8"/>
  <c r="BI60" i="8" s="1"/>
  <c r="F59" i="6" s="1"/>
  <c r="AB36" i="8"/>
  <c r="AE36" i="8"/>
  <c r="AE60" i="8" s="1"/>
  <c r="F29" i="6" s="1"/>
  <c r="V36" i="8"/>
  <c r="V60" i="8" s="1"/>
  <c r="F20" i="6" s="1"/>
  <c r="O36" i="8"/>
  <c r="DD49" i="8"/>
  <c r="DD60" i="8" s="1"/>
  <c r="F106" i="6" s="1"/>
  <c r="CY49" i="8"/>
  <c r="CY60" i="8" s="1"/>
  <c r="F101" i="6" s="1"/>
  <c r="CQ51" i="8"/>
  <c r="CQ60" i="8" s="1"/>
  <c r="F93" i="6" s="1"/>
  <c r="CB51" i="8"/>
  <c r="CB60" i="8" s="1"/>
  <c r="F78" i="6" s="1"/>
  <c r="CA51" i="8"/>
  <c r="CA60" i="8" s="1"/>
  <c r="F77" i="6" s="1"/>
  <c r="DO51" i="8"/>
  <c r="DO60" i="8" s="1"/>
  <c r="F117" i="6" s="1"/>
  <c r="CN47" i="8"/>
  <c r="CN60" i="8" s="1"/>
  <c r="F90" i="6" s="1"/>
  <c r="CX47" i="8"/>
  <c r="BA47" i="8"/>
  <c r="BA60" i="8" s="1"/>
  <c r="F51" i="6" s="1"/>
  <c r="BU43" i="8"/>
  <c r="BU60" i="8" s="1"/>
  <c r="F71" i="6" s="1"/>
  <c r="BF43" i="8"/>
  <c r="BF60" i="8" s="1"/>
  <c r="F56" i="6" s="1"/>
  <c r="AT43" i="8"/>
  <c r="AT60" i="8" s="1"/>
  <c r="F44" i="6" s="1"/>
  <c r="BP43" i="8"/>
  <c r="BP60" i="8" s="1"/>
  <c r="F66" i="6" s="1"/>
  <c r="AX43" i="8"/>
  <c r="AX60" i="8" s="1"/>
  <c r="F48" i="6" s="1"/>
  <c r="BG43" i="8"/>
  <c r="BG60" i="8" s="1"/>
  <c r="F57" i="6" s="1"/>
  <c r="CJ43" i="8"/>
  <c r="CJ60" i="8" s="1"/>
  <c r="F86" i="6" s="1"/>
  <c r="BH43" i="8"/>
  <c r="BH60" i="8" s="1"/>
  <c r="F58" i="6" s="1"/>
  <c r="BV43" i="8"/>
  <c r="BV60" i="8" s="1"/>
  <c r="F72" i="6" s="1"/>
  <c r="BZ45" i="8"/>
  <c r="BZ60" i="8" s="1"/>
  <c r="F76" i="6" s="1"/>
  <c r="BM45" i="8"/>
  <c r="BM60" i="8" s="1"/>
  <c r="F63" i="6" s="1"/>
  <c r="CL45" i="8"/>
  <c r="CL60" i="8" s="1"/>
  <c r="F88" i="6" s="1"/>
  <c r="BY45" i="8"/>
  <c r="BY60" i="8" s="1"/>
  <c r="F75" i="6" s="1"/>
  <c r="BL45" i="8"/>
  <c r="BL60" i="8" s="1"/>
  <c r="F62" i="6" s="1"/>
  <c r="BN45" i="8"/>
  <c r="BN60" i="8" s="1"/>
  <c r="F64" i="6" s="1"/>
  <c r="BR45" i="8"/>
  <c r="BR60" i="8" s="1"/>
  <c r="F68" i="6" s="1"/>
  <c r="AZ45" i="8"/>
  <c r="AZ60" i="8" s="1"/>
  <c r="F50" i="6" s="1"/>
  <c r="AV45" i="8"/>
  <c r="AV60" i="8" s="1"/>
  <c r="F46" i="6" s="1"/>
  <c r="DU54" i="8"/>
  <c r="DU60" i="8" s="1"/>
  <c r="F123" i="6" s="1"/>
  <c r="CG54" i="8"/>
  <c r="CG60" i="8" s="1"/>
  <c r="F83" i="6" s="1"/>
  <c r="DN54" i="8"/>
  <c r="DN60" i="8" s="1"/>
  <c r="F116" i="6" s="1"/>
  <c r="CH54" i="8"/>
  <c r="CH60" i="8" s="1"/>
  <c r="F84" i="6" s="1"/>
  <c r="DZ54" i="8"/>
  <c r="DZ60" i="8" s="1"/>
  <c r="F128" i="6" s="1"/>
  <c r="CT54" i="8"/>
  <c r="CT60" i="8" s="1"/>
  <c r="F96" i="6" s="1"/>
  <c r="DV54" i="8"/>
  <c r="DV60" i="8" s="1"/>
  <c r="F124" i="6" s="1"/>
  <c r="DH50" i="8"/>
  <c r="DH60" i="8" s="1"/>
  <c r="F110" i="6" s="1"/>
  <c r="CP50" i="8"/>
  <c r="CP60" i="8" s="1"/>
  <c r="F92" i="6" s="1"/>
  <c r="BS42" i="8"/>
  <c r="BS60" i="8" s="1"/>
  <c r="AS42" i="8"/>
  <c r="BT42" i="8"/>
  <c r="BT60" i="8" s="1"/>
  <c r="F70" i="6" s="1"/>
  <c r="AG60" i="8"/>
  <c r="F31" i="6" s="1"/>
  <c r="R27" i="8"/>
  <c r="R29" i="8"/>
  <c r="R31" i="8"/>
  <c r="S60" i="8"/>
  <c r="F17" i="6" s="1"/>
  <c r="R28" i="8"/>
  <c r="R30" i="8"/>
  <c r="R32" i="8"/>
  <c r="H5" i="8"/>
  <c r="N5" i="8"/>
  <c r="O8" i="8"/>
  <c r="AR40" i="8"/>
  <c r="L13" i="8"/>
  <c r="CZ49" i="8"/>
  <c r="CZ60" i="8" s="1"/>
  <c r="F102" i="6" s="1"/>
  <c r="K5" i="8"/>
  <c r="L16" i="8"/>
  <c r="G2" i="8"/>
  <c r="K10" i="8"/>
  <c r="K18" i="8"/>
  <c r="G4" i="8"/>
  <c r="M6" i="8"/>
  <c r="I9" i="8"/>
  <c r="I12" i="8"/>
  <c r="M16" i="8"/>
  <c r="P18" i="8"/>
  <c r="I8" i="8"/>
  <c r="M9" i="8"/>
  <c r="M12" i="8"/>
  <c r="J14" i="8"/>
  <c r="L17" i="8"/>
  <c r="I21" i="8"/>
  <c r="K8" i="8"/>
  <c r="O12" i="8"/>
  <c r="O14" i="8"/>
  <c r="BB47" i="8"/>
  <c r="AK39" i="8"/>
  <c r="AK60" i="8" s="1"/>
  <c r="F35" i="6" s="1"/>
  <c r="AN39" i="8"/>
  <c r="AN60" i="8" s="1"/>
  <c r="F38" i="6" s="1"/>
  <c r="AJ39" i="8"/>
  <c r="AJ60" i="8" s="1"/>
  <c r="F34" i="6" s="1"/>
  <c r="AM39" i="8"/>
  <c r="AM60" i="8" s="1"/>
  <c r="F37" i="6" s="1"/>
  <c r="AI39" i="8"/>
  <c r="AI60" i="8" s="1"/>
  <c r="F33" i="6" s="1"/>
  <c r="N23" i="8"/>
  <c r="J23" i="8"/>
  <c r="M23" i="8"/>
  <c r="I23" i="8"/>
  <c r="L23" i="8"/>
  <c r="M11" i="8"/>
  <c r="I11" i="8"/>
  <c r="K7" i="8"/>
  <c r="K23" i="8"/>
  <c r="CX46" i="8"/>
  <c r="N6" i="8"/>
  <c r="L7" i="8"/>
  <c r="K11" i="8"/>
  <c r="J15" i="8"/>
  <c r="Q19" i="8"/>
  <c r="DG49" i="8"/>
  <c r="DG60" i="8" s="1"/>
  <c r="F109" i="6" s="1"/>
  <c r="DC49" i="8"/>
  <c r="DC60" i="8" s="1"/>
  <c r="F105" i="6" s="1"/>
  <c r="DF49" i="8"/>
  <c r="DF60" i="8" s="1"/>
  <c r="F108" i="6" s="1"/>
  <c r="DB49" i="8"/>
  <c r="DB60" i="8" s="1"/>
  <c r="F104" i="6" s="1"/>
  <c r="DE49" i="8"/>
  <c r="DE60" i="8" s="1"/>
  <c r="F107" i="6" s="1"/>
  <c r="DA49" i="8"/>
  <c r="DA60" i="8" s="1"/>
  <c r="F103" i="6" s="1"/>
  <c r="AR41" i="8"/>
  <c r="AQ41" i="8"/>
  <c r="AQ60" i="8" s="1"/>
  <c r="F41" i="6" s="1"/>
  <c r="AC37" i="8"/>
  <c r="T33" i="8"/>
  <c r="O33" i="8"/>
  <c r="L33" i="8"/>
  <c r="L25" i="8"/>
  <c r="O25" i="8"/>
  <c r="K25" i="8"/>
  <c r="N25" i="8"/>
  <c r="J25" i="8"/>
  <c r="L21" i="8"/>
  <c r="O21" i="8"/>
  <c r="K21" i="8"/>
  <c r="N21" i="8"/>
  <c r="J21" i="8"/>
  <c r="Q17" i="8"/>
  <c r="M17" i="8"/>
  <c r="O13" i="8"/>
  <c r="K13" i="8"/>
  <c r="O9" i="8"/>
  <c r="K9" i="8"/>
  <c r="L5" i="8"/>
  <c r="J6" i="8"/>
  <c r="O6" i="8"/>
  <c r="J9" i="8"/>
  <c r="I10" i="8"/>
  <c r="N10" i="8"/>
  <c r="L11" i="8"/>
  <c r="I13" i="8"/>
  <c r="N13" i="8"/>
  <c r="M14" i="8"/>
  <c r="I16" i="8"/>
  <c r="O17" i="8"/>
  <c r="M18" i="8"/>
  <c r="AH38" i="8"/>
  <c r="AH60" i="8" s="1"/>
  <c r="F32" i="6" s="1"/>
  <c r="CW46" i="8"/>
  <c r="CW60" i="8" s="1"/>
  <c r="F99" i="6" s="1"/>
  <c r="DW51" i="8"/>
  <c r="DP51" i="8"/>
  <c r="DP60" i="8" s="1"/>
  <c r="F118" i="6" s="1"/>
  <c r="AA35" i="8"/>
  <c r="X35" i="8"/>
  <c r="U35" i="8"/>
  <c r="P19" i="8"/>
  <c r="O19" i="8"/>
  <c r="K19" i="8"/>
  <c r="M15" i="8"/>
  <c r="I15" i="8"/>
  <c r="M7" i="8"/>
  <c r="I7" i="8"/>
  <c r="H3" i="8"/>
  <c r="J11" i="8"/>
  <c r="O11" i="8"/>
  <c r="N15" i="8"/>
  <c r="N19" i="8"/>
  <c r="DI50" i="8"/>
  <c r="DI60" i="8" s="1"/>
  <c r="F111" i="6" s="1"/>
  <c r="DK50" i="8"/>
  <c r="DK60" i="8" s="1"/>
  <c r="F113" i="6" s="1"/>
  <c r="BC42" i="8"/>
  <c r="BO42" i="8"/>
  <c r="BO60" i="8" s="1"/>
  <c r="F65" i="6" s="1"/>
  <c r="AW42" i="8"/>
  <c r="AW60" i="8" s="1"/>
  <c r="CI42" i="8"/>
  <c r="CI60" i="8" s="1"/>
  <c r="F95" i="6" s="1"/>
  <c r="BE42" i="8"/>
  <c r="T34" i="8"/>
  <c r="O34" i="8"/>
  <c r="L34" i="8"/>
  <c r="M26" i="8"/>
  <c r="I26" i="8"/>
  <c r="L26" i="8"/>
  <c r="O26" i="8"/>
  <c r="K26" i="8"/>
  <c r="M22" i="8"/>
  <c r="I22" i="8"/>
  <c r="L22" i="8"/>
  <c r="O22" i="8"/>
  <c r="K22" i="8"/>
  <c r="I6" i="8"/>
  <c r="M10" i="8"/>
  <c r="K14" i="8"/>
  <c r="P15" i="8"/>
  <c r="L18" i="8"/>
  <c r="Q18" i="8"/>
  <c r="O23" i="8"/>
  <c r="J26" i="8"/>
  <c r="K34" i="8"/>
  <c r="Y36" i="8"/>
  <c r="O24" i="8"/>
  <c r="K24" i="8"/>
  <c r="N24" i="8"/>
  <c r="J24" i="8"/>
  <c r="M24" i="8"/>
  <c r="I24" i="8"/>
  <c r="P20" i="8"/>
  <c r="L20" i="8"/>
  <c r="O20" i="8"/>
  <c r="K20" i="8"/>
  <c r="N20" i="8"/>
  <c r="J20" i="8"/>
  <c r="N16" i="8"/>
  <c r="J16" i="8"/>
  <c r="N12" i="8"/>
  <c r="J12" i="8"/>
  <c r="N8" i="8"/>
  <c r="J8" i="8"/>
  <c r="G5" i="8"/>
  <c r="K6" i="8"/>
  <c r="J7" i="8"/>
  <c r="O7" i="8"/>
  <c r="M8" i="8"/>
  <c r="L9" i="8"/>
  <c r="J10" i="8"/>
  <c r="O10" i="8"/>
  <c r="N11" i="8"/>
  <c r="L12" i="8"/>
  <c r="J13" i="8"/>
  <c r="I14" i="8"/>
  <c r="N14" i="8"/>
  <c r="L15" i="8"/>
  <c r="K16" i="8"/>
  <c r="K17" i="8"/>
  <c r="P17" i="8"/>
  <c r="O18" i="8"/>
  <c r="M19" i="8"/>
  <c r="M20" i="8"/>
  <c r="N22" i="8"/>
  <c r="I25" i="8"/>
  <c r="AD35" i="8"/>
  <c r="AD60" i="8" s="1"/>
  <c r="AL39" i="8"/>
  <c r="AL60" i="8" s="1"/>
  <c r="F36" i="6" s="1"/>
  <c r="BD42" i="8"/>
  <c r="DJ50" i="8"/>
  <c r="DJ60" i="8" s="1"/>
  <c r="F112" i="6" s="1"/>
  <c r="C6" i="2"/>
  <c r="D6" i="2"/>
  <c r="E6" i="2"/>
  <c r="C7" i="2"/>
  <c r="D7" i="2"/>
  <c r="E7" i="2"/>
  <c r="C8" i="2"/>
  <c r="D8" i="2"/>
  <c r="E8" i="2"/>
  <c r="C9" i="2"/>
  <c r="D9" i="2"/>
  <c r="E9" i="2"/>
  <c r="C10" i="2"/>
  <c r="D10" i="2"/>
  <c r="E10" i="2"/>
  <c r="C11" i="2"/>
  <c r="D11" i="2"/>
  <c r="E11" i="2"/>
  <c r="C12" i="2"/>
  <c r="D12" i="2"/>
  <c r="E12" i="2"/>
  <c r="C13" i="2"/>
  <c r="D13" i="2"/>
  <c r="E13" i="2"/>
  <c r="C14" i="2"/>
  <c r="D14" i="2"/>
  <c r="E14" i="2"/>
  <c r="C15" i="2"/>
  <c r="D15" i="2"/>
  <c r="E15" i="2"/>
  <c r="C16" i="2"/>
  <c r="D16" i="2"/>
  <c r="E16" i="2"/>
  <c r="C17" i="2"/>
  <c r="D17" i="2"/>
  <c r="E17" i="2"/>
  <c r="C18" i="2"/>
  <c r="D18" i="2"/>
  <c r="E18" i="2"/>
  <c r="C19" i="2"/>
  <c r="D19" i="2"/>
  <c r="E19" i="2"/>
  <c r="C20" i="2"/>
  <c r="D20" i="2"/>
  <c r="E20" i="2"/>
  <c r="C21" i="2"/>
  <c r="D21" i="2"/>
  <c r="E21" i="2"/>
  <c r="C22" i="2"/>
  <c r="D22" i="2"/>
  <c r="E22" i="2"/>
  <c r="C23" i="2"/>
  <c r="D23" i="2"/>
  <c r="E23" i="2"/>
  <c r="C24" i="2"/>
  <c r="D24" i="2"/>
  <c r="E24" i="2"/>
  <c r="C25" i="2"/>
  <c r="D25" i="2"/>
  <c r="E25" i="2"/>
  <c r="C26" i="2"/>
  <c r="D26" i="2"/>
  <c r="E26" i="2"/>
  <c r="C27" i="2"/>
  <c r="D27" i="2"/>
  <c r="E27" i="2"/>
  <c r="C28" i="2"/>
  <c r="D28" i="2"/>
  <c r="E28" i="2"/>
  <c r="C29" i="2"/>
  <c r="D29" i="2"/>
  <c r="E29" i="2"/>
  <c r="C30" i="2"/>
  <c r="D30" i="2"/>
  <c r="E30" i="2"/>
  <c r="C31" i="2"/>
  <c r="D31" i="2"/>
  <c r="E31" i="2"/>
  <c r="C32" i="2"/>
  <c r="D32" i="2"/>
  <c r="E32" i="2"/>
  <c r="C33" i="2"/>
  <c r="D33" i="2"/>
  <c r="E33" i="2"/>
  <c r="C34" i="2"/>
  <c r="D34" i="2"/>
  <c r="E34" i="2"/>
  <c r="C35" i="2"/>
  <c r="D35" i="2"/>
  <c r="E35" i="2"/>
  <c r="C36" i="2"/>
  <c r="D36" i="2"/>
  <c r="E36" i="2"/>
  <c r="C37" i="2"/>
  <c r="D37" i="2"/>
  <c r="E37" i="2"/>
  <c r="C38" i="2"/>
  <c r="D38" i="2"/>
  <c r="E38" i="2"/>
  <c r="C39" i="2"/>
  <c r="D39" i="2"/>
  <c r="E39" i="2"/>
  <c r="C40" i="2"/>
  <c r="D40" i="2"/>
  <c r="E40" i="2"/>
  <c r="C41" i="2"/>
  <c r="D41" i="2"/>
  <c r="E41" i="2"/>
  <c r="C42" i="2"/>
  <c r="D42" i="2"/>
  <c r="E42" i="2"/>
  <c r="C43" i="2"/>
  <c r="D43" i="2"/>
  <c r="E43" i="2"/>
  <c r="C44" i="2"/>
  <c r="D44" i="2"/>
  <c r="E44" i="2"/>
  <c r="C45" i="2"/>
  <c r="D45" i="2"/>
  <c r="E45" i="2"/>
  <c r="C46" i="2"/>
  <c r="D46" i="2"/>
  <c r="E46" i="2"/>
  <c r="C47" i="2"/>
  <c r="D47" i="2"/>
  <c r="E47" i="2"/>
  <c r="C48" i="2"/>
  <c r="D48" i="2"/>
  <c r="E48" i="2"/>
  <c r="C49" i="2"/>
  <c r="D49" i="2"/>
  <c r="E49" i="2"/>
  <c r="C50" i="2"/>
  <c r="D50" i="2"/>
  <c r="E50" i="2"/>
  <c r="C51" i="2"/>
  <c r="D51" i="2"/>
  <c r="E51" i="2"/>
  <c r="C52" i="2"/>
  <c r="D52" i="2"/>
  <c r="E52" i="2"/>
  <c r="C53" i="2"/>
  <c r="D53" i="2"/>
  <c r="E53" i="2"/>
  <c r="C54" i="2"/>
  <c r="D54" i="2"/>
  <c r="E54" i="2"/>
  <c r="C55" i="2"/>
  <c r="D55" i="2"/>
  <c r="E55" i="2"/>
  <c r="C56" i="2"/>
  <c r="D56" i="2"/>
  <c r="E56" i="2"/>
  <c r="C57" i="2"/>
  <c r="D57" i="2"/>
  <c r="E57" i="2"/>
  <c r="C58" i="2"/>
  <c r="D58" i="2"/>
  <c r="E58" i="2"/>
  <c r="C59" i="2"/>
  <c r="D59" i="2"/>
  <c r="E59" i="2"/>
  <c r="C60" i="2"/>
  <c r="D60" i="2"/>
  <c r="E60" i="2"/>
  <c r="C61" i="2"/>
  <c r="D61" i="2"/>
  <c r="E61" i="2"/>
  <c r="C62" i="2"/>
  <c r="D62" i="2"/>
  <c r="E62" i="2"/>
  <c r="C63" i="2"/>
  <c r="D63" i="2"/>
  <c r="E63" i="2"/>
  <c r="C64" i="2"/>
  <c r="D64" i="2"/>
  <c r="E64" i="2"/>
  <c r="C65" i="2"/>
  <c r="D65" i="2"/>
  <c r="E65" i="2"/>
  <c r="C66" i="2"/>
  <c r="D66" i="2"/>
  <c r="E66" i="2"/>
  <c r="C67" i="2"/>
  <c r="D67" i="2"/>
  <c r="E67" i="2"/>
  <c r="C68" i="2"/>
  <c r="D68" i="2"/>
  <c r="E68" i="2"/>
  <c r="C69" i="2"/>
  <c r="D69" i="2"/>
  <c r="E69" i="2"/>
  <c r="C70" i="2"/>
  <c r="D70" i="2"/>
  <c r="E70" i="2"/>
  <c r="C71" i="2"/>
  <c r="D71" i="2"/>
  <c r="E71" i="2"/>
  <c r="C72" i="2"/>
  <c r="D72" i="2"/>
  <c r="E72" i="2"/>
  <c r="C73" i="2"/>
  <c r="D73" i="2"/>
  <c r="E73" i="2"/>
  <c r="C74" i="2"/>
  <c r="D74" i="2"/>
  <c r="E74" i="2"/>
  <c r="C75" i="2"/>
  <c r="D75" i="2"/>
  <c r="E75" i="2"/>
  <c r="C76" i="2"/>
  <c r="D76" i="2"/>
  <c r="E76" i="2"/>
  <c r="C77" i="2"/>
  <c r="D77" i="2"/>
  <c r="E77" i="2"/>
  <c r="C78" i="2"/>
  <c r="D78" i="2"/>
  <c r="E78" i="2"/>
  <c r="C79" i="2"/>
  <c r="D79" i="2"/>
  <c r="E79" i="2"/>
  <c r="C80" i="2"/>
  <c r="D80" i="2"/>
  <c r="E80" i="2"/>
  <c r="C81" i="2"/>
  <c r="D81" i="2"/>
  <c r="E81" i="2"/>
  <c r="C82" i="2"/>
  <c r="D82" i="2"/>
  <c r="E82" i="2"/>
  <c r="C83" i="2"/>
  <c r="D83" i="2"/>
  <c r="E83" i="2"/>
  <c r="C84" i="2"/>
  <c r="D84" i="2"/>
  <c r="E84" i="2"/>
  <c r="C85" i="2"/>
  <c r="D85" i="2"/>
  <c r="E85" i="2"/>
  <c r="C86" i="2"/>
  <c r="D86" i="2"/>
  <c r="E86" i="2"/>
  <c r="C87" i="2"/>
  <c r="D87" i="2"/>
  <c r="E87" i="2"/>
  <c r="C88" i="2"/>
  <c r="D88" i="2"/>
  <c r="E88" i="2"/>
  <c r="C89" i="2"/>
  <c r="D89" i="2"/>
  <c r="E89" i="2"/>
  <c r="C90" i="2"/>
  <c r="D90" i="2"/>
  <c r="E90" i="2"/>
  <c r="C91" i="2"/>
  <c r="D91" i="2"/>
  <c r="E91" i="2"/>
  <c r="C92" i="2"/>
  <c r="D92" i="2"/>
  <c r="E92" i="2"/>
  <c r="C93" i="2"/>
  <c r="D93" i="2"/>
  <c r="E93" i="2"/>
  <c r="C94" i="2"/>
  <c r="D94" i="2"/>
  <c r="E94" i="2"/>
  <c r="C95" i="2"/>
  <c r="D95" i="2"/>
  <c r="E95" i="2"/>
  <c r="C96" i="2"/>
  <c r="D96" i="2"/>
  <c r="E96" i="2"/>
  <c r="C97" i="2"/>
  <c r="D97" i="2"/>
  <c r="E97" i="2"/>
  <c r="C98" i="2"/>
  <c r="D98" i="2"/>
  <c r="E98" i="2"/>
  <c r="C99" i="2"/>
  <c r="D99" i="2"/>
  <c r="E99" i="2"/>
  <c r="E5" i="2"/>
  <c r="D5" i="2"/>
  <c r="C5" i="2"/>
  <c r="X60" i="8" l="1"/>
  <c r="F22" i="6" s="1"/>
  <c r="Y60" i="8"/>
  <c r="F23" i="6" s="1"/>
  <c r="AC60" i="8"/>
  <c r="F27" i="6" s="1"/>
  <c r="AB60" i="8"/>
  <c r="F26" i="6" s="1"/>
  <c r="Z60" i="8"/>
  <c r="F24" i="6" s="1"/>
  <c r="AA60" i="8"/>
  <c r="F25" i="6" s="1"/>
  <c r="BB60" i="8"/>
  <c r="F52" i="6" s="1"/>
  <c r="H60" i="8"/>
  <c r="F6" i="6" s="1"/>
  <c r="AR60" i="8"/>
  <c r="F42" i="6" s="1"/>
  <c r="R60" i="8"/>
  <c r="F16" i="6" s="1"/>
  <c r="T60" i="8"/>
  <c r="F18" i="6" s="1"/>
  <c r="G60" i="8"/>
  <c r="F5" i="6" s="1"/>
  <c r="F85" i="6"/>
  <c r="BC60" i="8"/>
  <c r="F53" i="6" s="1"/>
  <c r="U60" i="8"/>
  <c r="F19" i="6" s="1"/>
  <c r="K60" i="8"/>
  <c r="F9" i="6" s="1"/>
  <c r="DL60" i="8"/>
  <c r="F114" i="6" s="1"/>
  <c r="DW60" i="8"/>
  <c r="F125" i="6" s="1"/>
  <c r="M60" i="8"/>
  <c r="F11" i="6" s="1"/>
  <c r="N60" i="8"/>
  <c r="F12" i="6" s="1"/>
  <c r="I60" i="8"/>
  <c r="F7" i="6" s="1"/>
  <c r="J60" i="8"/>
  <c r="F8" i="6" s="1"/>
  <c r="BD60" i="8"/>
  <c r="F54" i="6" s="1"/>
  <c r="P60" i="8"/>
  <c r="F14" i="6" s="1"/>
  <c r="F47" i="6"/>
  <c r="L60" i="8"/>
  <c r="F10" i="6" s="1"/>
  <c r="F28" i="6"/>
  <c r="BE60" i="8"/>
  <c r="F55" i="6" s="1"/>
  <c r="AS60" i="8"/>
  <c r="F43" i="6" s="1"/>
  <c r="O60" i="8"/>
  <c r="F13" i="6" s="1"/>
  <c r="Q60" i="8"/>
  <c r="F15" i="6" s="1"/>
  <c r="CX60" i="8"/>
  <c r="F100" i="6" s="1"/>
  <c r="H8" i="6"/>
  <c r="H6" i="6"/>
  <c r="H5" i="6"/>
  <c r="H7" i="6"/>
  <c r="F69" i="6" l="1"/>
  <c r="F101" i="2"/>
  <c r="G101" i="2"/>
  <c r="H6" i="2"/>
  <c r="H7" i="2"/>
  <c r="I7" i="2" s="1"/>
  <c r="H8" i="2"/>
  <c r="I8" i="2" s="1"/>
  <c r="H9" i="2"/>
  <c r="I9" i="2" s="1"/>
  <c r="H10" i="2"/>
  <c r="I10" i="2" s="1"/>
  <c r="H11" i="2"/>
  <c r="I11" i="2" s="1"/>
  <c r="H12" i="2"/>
  <c r="I12" i="2" s="1"/>
  <c r="H13" i="2"/>
  <c r="I13" i="2" s="1"/>
  <c r="H14" i="2"/>
  <c r="I14" i="2" s="1"/>
  <c r="H15" i="2"/>
  <c r="I15" i="2" s="1"/>
  <c r="H16" i="2"/>
  <c r="I16" i="2" s="1"/>
  <c r="H17" i="2"/>
  <c r="I17" i="2" s="1"/>
  <c r="H18" i="2"/>
  <c r="I18" i="2" s="1"/>
  <c r="H19" i="2"/>
  <c r="I19" i="2" s="1"/>
  <c r="H20" i="2"/>
  <c r="I20" i="2" s="1"/>
  <c r="H21" i="2"/>
  <c r="I21" i="2" s="1"/>
  <c r="H22" i="2"/>
  <c r="I22" i="2" s="1"/>
  <c r="H23" i="2"/>
  <c r="I23" i="2" s="1"/>
  <c r="H24" i="2"/>
  <c r="I24" i="2" s="1"/>
  <c r="H25" i="2"/>
  <c r="I25" i="2" s="1"/>
  <c r="H26" i="2"/>
  <c r="I26" i="2" s="1"/>
  <c r="H27" i="2"/>
  <c r="I27" i="2" s="1"/>
  <c r="H28" i="2"/>
  <c r="I28" i="2" s="1"/>
  <c r="H29" i="2"/>
  <c r="I29" i="2" s="1"/>
  <c r="H30" i="2"/>
  <c r="I30" i="2" s="1"/>
  <c r="H31" i="2"/>
  <c r="I31" i="2" s="1"/>
  <c r="H32" i="2"/>
  <c r="I32" i="2" s="1"/>
  <c r="H33" i="2"/>
  <c r="I33" i="2" s="1"/>
  <c r="H34" i="2"/>
  <c r="I34" i="2" s="1"/>
  <c r="H35" i="2"/>
  <c r="I35" i="2" s="1"/>
  <c r="H36" i="2"/>
  <c r="I36" i="2" s="1"/>
  <c r="H37" i="2"/>
  <c r="I37" i="2" s="1"/>
  <c r="H38" i="2"/>
  <c r="I38" i="2" s="1"/>
  <c r="H39" i="2"/>
  <c r="I39" i="2" s="1"/>
  <c r="H40" i="2"/>
  <c r="I40" i="2" s="1"/>
  <c r="H41" i="2"/>
  <c r="I41" i="2" s="1"/>
  <c r="H42" i="2"/>
  <c r="I42" i="2" s="1"/>
  <c r="H43" i="2"/>
  <c r="I43" i="2" s="1"/>
  <c r="H44" i="2"/>
  <c r="I44" i="2" s="1"/>
  <c r="H45" i="2"/>
  <c r="I45" i="2" s="1"/>
  <c r="H46" i="2"/>
  <c r="I46" i="2" s="1"/>
  <c r="H47" i="2"/>
  <c r="I47" i="2" s="1"/>
  <c r="H48" i="2"/>
  <c r="I48" i="2" s="1"/>
  <c r="H49" i="2"/>
  <c r="I49" i="2" s="1"/>
  <c r="H50" i="2"/>
  <c r="I50" i="2" s="1"/>
  <c r="H51" i="2"/>
  <c r="I51" i="2" s="1"/>
  <c r="H52" i="2"/>
  <c r="I52" i="2" s="1"/>
  <c r="H53" i="2"/>
  <c r="I53" i="2" s="1"/>
  <c r="H54" i="2"/>
  <c r="I54" i="2" s="1"/>
  <c r="H55" i="2"/>
  <c r="I55" i="2" s="1"/>
  <c r="H56" i="2"/>
  <c r="I56" i="2" s="1"/>
  <c r="H57" i="2"/>
  <c r="I57" i="2" s="1"/>
  <c r="H58" i="2"/>
  <c r="I58" i="2" s="1"/>
  <c r="H59" i="2"/>
  <c r="I59" i="2" s="1"/>
  <c r="H60" i="2"/>
  <c r="I60" i="2" s="1"/>
  <c r="H61" i="2"/>
  <c r="I61" i="2" s="1"/>
  <c r="H62" i="2"/>
  <c r="I62" i="2" s="1"/>
  <c r="H63" i="2"/>
  <c r="I63" i="2" s="1"/>
  <c r="H64" i="2"/>
  <c r="I64" i="2" s="1"/>
  <c r="H65" i="2"/>
  <c r="I65" i="2" s="1"/>
  <c r="H66" i="2"/>
  <c r="I66" i="2" s="1"/>
  <c r="H67" i="2"/>
  <c r="I67" i="2" s="1"/>
  <c r="H68" i="2"/>
  <c r="I68" i="2" s="1"/>
  <c r="H69" i="2"/>
  <c r="I69" i="2" s="1"/>
  <c r="H70" i="2"/>
  <c r="I70" i="2" s="1"/>
  <c r="H71" i="2"/>
  <c r="I71" i="2" s="1"/>
  <c r="H72" i="2"/>
  <c r="I72" i="2" s="1"/>
  <c r="H73" i="2"/>
  <c r="I73" i="2" s="1"/>
  <c r="H74" i="2"/>
  <c r="I74" i="2" s="1"/>
  <c r="H75" i="2"/>
  <c r="I75" i="2" s="1"/>
  <c r="H76" i="2"/>
  <c r="I76" i="2" s="1"/>
  <c r="H77" i="2"/>
  <c r="I77" i="2" s="1"/>
  <c r="H78" i="2"/>
  <c r="I78" i="2" s="1"/>
  <c r="H79" i="2"/>
  <c r="I79" i="2" s="1"/>
  <c r="H80" i="2"/>
  <c r="I80" i="2" s="1"/>
  <c r="H81" i="2"/>
  <c r="I81" i="2" s="1"/>
  <c r="H82" i="2"/>
  <c r="I82" i="2" s="1"/>
  <c r="H83" i="2"/>
  <c r="I83" i="2" s="1"/>
  <c r="H84" i="2"/>
  <c r="I84" i="2" s="1"/>
  <c r="H85" i="2"/>
  <c r="I85" i="2" s="1"/>
  <c r="H86" i="2"/>
  <c r="I86" i="2" s="1"/>
  <c r="H87" i="2"/>
  <c r="I87" i="2" s="1"/>
  <c r="H88" i="2"/>
  <c r="I88" i="2" s="1"/>
  <c r="H89" i="2"/>
  <c r="I89" i="2" s="1"/>
  <c r="H90" i="2"/>
  <c r="I90" i="2" s="1"/>
  <c r="H91" i="2"/>
  <c r="I91" i="2" s="1"/>
  <c r="H92" i="2"/>
  <c r="I92" i="2" s="1"/>
  <c r="H93" i="2"/>
  <c r="I93" i="2" s="1"/>
  <c r="H94" i="2"/>
  <c r="I94" i="2" s="1"/>
  <c r="H95" i="2"/>
  <c r="I95" i="2" s="1"/>
  <c r="H96" i="2"/>
  <c r="I96" i="2" s="1"/>
  <c r="H97" i="2"/>
  <c r="I97" i="2" s="1"/>
  <c r="H98" i="2"/>
  <c r="I98" i="2" s="1"/>
  <c r="H99" i="2"/>
  <c r="I99" i="2" s="1"/>
  <c r="H5" i="2"/>
  <c r="I5" i="2" s="1"/>
  <c r="E1" i="7"/>
  <c r="C1" i="7"/>
  <c r="D1" i="7"/>
  <c r="F1" i="7"/>
  <c r="G1" i="7"/>
  <c r="I101" i="2" l="1"/>
  <c r="H101" i="2"/>
  <c r="B6" i="7"/>
  <c r="B5" i="7"/>
  <c r="B4" i="7"/>
  <c r="B3" i="7"/>
  <c r="B2" i="7"/>
  <c r="C21" i="10" l="1"/>
  <c r="B21" i="10"/>
  <c r="C20" i="10"/>
  <c r="B20" i="10"/>
  <c r="C19" i="10"/>
  <c r="B19" i="10"/>
  <c r="C18" i="10"/>
  <c r="B18" i="10"/>
  <c r="C17" i="10"/>
  <c r="B17" i="10"/>
  <c r="C16" i="10"/>
  <c r="B16" i="10"/>
  <c r="C15" i="10"/>
  <c r="B15" i="10"/>
  <c r="C14" i="10"/>
  <c r="B14" i="10"/>
  <c r="C13" i="10"/>
  <c r="B13" i="10"/>
  <c r="C12" i="10"/>
</calcChain>
</file>

<file path=xl/sharedStrings.xml><?xml version="1.0" encoding="utf-8"?>
<sst xmlns="http://schemas.openxmlformats.org/spreadsheetml/2006/main" count="1862" uniqueCount="937">
  <si>
    <t>Nom complet du territoire</t>
  </si>
  <si>
    <t>Codification du territoire envisagé (format : NA_XXXX)</t>
  </si>
  <si>
    <t>A- IDENTITE</t>
  </si>
  <si>
    <t>B - TERRITOIRE</t>
  </si>
  <si>
    <t>Historique du territoire</t>
  </si>
  <si>
    <t>Biodiversité</t>
  </si>
  <si>
    <t>Eau</t>
  </si>
  <si>
    <t xml:space="preserve">Type de mesure </t>
  </si>
  <si>
    <t xml:space="preserve">Surfaces éligibles </t>
  </si>
  <si>
    <t>Système</t>
  </si>
  <si>
    <t>Terres arables</t>
  </si>
  <si>
    <t>MAEC Eau - Herbicides - Grandes cultures 1</t>
  </si>
  <si>
    <t>MAEC Eau - Herbicides - Grandes cultures 2</t>
  </si>
  <si>
    <t>MAEC Eau - Herbicides - Grandes cultures 3</t>
  </si>
  <si>
    <t>MAEC Eau - Pesticides - Grandes cultures 1</t>
  </si>
  <si>
    <t>MAEC Eau - Pesticides - Grandes cultures 2</t>
  </si>
  <si>
    <t>MAEC Eau - Pesticides - Grandes cultures 3</t>
  </si>
  <si>
    <t>MAEC Eau - Pesticides - Gestion quantitative - Grandes cultures 1</t>
  </si>
  <si>
    <t>MAEC Eau - Pesticides - Gestion quantitative - Grandes cultures 2</t>
  </si>
  <si>
    <t>MAEC Eau - Pesticides - Gestion quantitative - Grandes cultures 3</t>
  </si>
  <si>
    <t>MAEC Eau - Gestion de la fertilisation - Grandes cultures 1</t>
  </si>
  <si>
    <t>MAEC Eau - Gestion de la fertilisation - Grandes cultures 2</t>
  </si>
  <si>
    <t>MAEC Eau - Gestion de la fertilisation - Couverture - Herbicides - Grandes cultures 1</t>
  </si>
  <si>
    <t>MAEC Eau - Gestion de la fertilisation - Couverture - Herbicides - Grandes cultures 2</t>
  </si>
  <si>
    <t>MAEC Eau - Gestion de la fertilisation - Couverture - Herbicides - Grandes cultures 3</t>
  </si>
  <si>
    <t xml:space="preserve">MAEC Eau - Gestion de la fertilisation - Réduction des pesticides - Grandes cultures </t>
  </si>
  <si>
    <t>MAEC Eau - Couverture - Herbicides - Grandes cultures 1</t>
  </si>
  <si>
    <t>MAEC Eau - Couverture - Herbicides - Grandes cultures 2</t>
  </si>
  <si>
    <t>MAEC Eau - Couverture - Herbicides - Grandes cultures 3</t>
  </si>
  <si>
    <t>MAEC Eau - Couverture - Pesticides - Grandes cultures 1</t>
  </si>
  <si>
    <t>MAEC Eau - Couverture - Pesticides - Grandes cultures 2</t>
  </si>
  <si>
    <t>MAEC Eau - Couverture - Pesticides - Grandes cultures 3</t>
  </si>
  <si>
    <t>MAEC Eau - Viticulture - Lutte biologique - Herbicides</t>
  </si>
  <si>
    <t>Viticulture</t>
  </si>
  <si>
    <t xml:space="preserve">MAEC Eau - Viticulture - Gestion quantitative  </t>
  </si>
  <si>
    <t>MAEC Eau - Viticulture - Gestion quantitative - Lutte biologique - Herbicides</t>
  </si>
  <si>
    <t xml:space="preserve">MAEC Eau - Arboriculture - Lutte biologique - Herbicides </t>
  </si>
  <si>
    <t>Arboriculture</t>
  </si>
  <si>
    <t xml:space="preserve">MAEC Eau - Arboriculture - Gestion quantitative  </t>
  </si>
  <si>
    <t>MAEC Eau - Arboriculture - Gestion quantitative - Lutte biologique - Herbicides</t>
  </si>
  <si>
    <t>MAEC Sol - Semis direct 1</t>
  </si>
  <si>
    <t xml:space="preserve">Terres arables </t>
  </si>
  <si>
    <t>MAEC Sol - Semis direct 2</t>
  </si>
  <si>
    <t>MAEC Climat - Bien-être animal - Autonomie fourragère - Elevages d'herbivores 1</t>
  </si>
  <si>
    <t>Terres arables, prairies permanentes</t>
  </si>
  <si>
    <t>MAEC Climat - Bien-être animal - Autonomie fourragère - Elevages d'herbivores 2</t>
  </si>
  <si>
    <t>MAEC Climat - Bien-être animal - Autonomie fourragère - Elevages d'herbivores 3</t>
  </si>
  <si>
    <t>MAEC Climat - Bien-être animal - Elevages de monogastriques</t>
  </si>
  <si>
    <t>Localisée</t>
  </si>
  <si>
    <t xml:space="preserve">Parcs extérieurs </t>
  </si>
  <si>
    <t>MAEC Biodiversité - Gestion des roselières</t>
  </si>
  <si>
    <t>Roselières</t>
  </si>
  <si>
    <t>MAEC Biodiversité - Gestion des marais salants 1</t>
  </si>
  <si>
    <t>Marais salants</t>
  </si>
  <si>
    <t>MAEC Biodiversité - Gestion des marais salants 2</t>
  </si>
  <si>
    <t>MAEC Biodiversité - Préservation des milieux humides</t>
  </si>
  <si>
    <t>Prairies permanentes</t>
  </si>
  <si>
    <t>MAEC Biodiversité - Préservation des milieux humides - Amélioration de la gestion par le pâturage</t>
  </si>
  <si>
    <t>MAEC Biodiversité - Préservation des milieux humides - Gestion des espèces exotiques envahissantes</t>
  </si>
  <si>
    <t>MAEC Biodiversité - Préservation des milieux humides - Maintien en eau des zones basses de prairies</t>
  </si>
  <si>
    <t xml:space="preserve">MAEC Biodiversité - Surfaces herbagères et pastorales </t>
  </si>
  <si>
    <t>MAEC Biodiversité - Systèmes herbagers et pastoraux</t>
  </si>
  <si>
    <t>MAEC Biodiversité - Amélioration de la gestion des surfaces herbagères et pastorales par le pâturage</t>
  </si>
  <si>
    <t>MAEC Biodiversité - Création de couverts d'intérêt faunistique et floristique favorables aux pollinisateurs et aux oiseaux communs des milieux agricoles *</t>
  </si>
  <si>
    <t>Terres arables, Cultures pérennes</t>
  </si>
  <si>
    <t>MAEC Biodiversité - Création de prairies</t>
  </si>
  <si>
    <t>Prairies temporaires</t>
  </si>
  <si>
    <t>MAEC Biodiversité - Protection des espèces 1</t>
  </si>
  <si>
    <t>Prairies permanentes ou temporaires</t>
  </si>
  <si>
    <t>MAEC Biodiversité - Protection des espèces 2</t>
  </si>
  <si>
    <t>MAEC Biodiversité - Protection des espèces 3</t>
  </si>
  <si>
    <t>MAEC Biodiversité - Protection des espèces 4</t>
  </si>
  <si>
    <t>MAEC Biodiversité - Maintien de l'ouverture des milieux</t>
  </si>
  <si>
    <t>MAEC Biodiversité - Maintien de l'ouverture des milieux - amélioration de la gestion par le pâturage</t>
  </si>
  <si>
    <t>MAEC Biodiversité - Ligneux</t>
  </si>
  <si>
    <t>Eléments ligneux</t>
  </si>
  <si>
    <t>MAEC Biodiversité - Mares</t>
  </si>
  <si>
    <t>Mares</t>
  </si>
  <si>
    <t>MAEC Biodiversité - Fossés</t>
  </si>
  <si>
    <t>Fossés</t>
  </si>
  <si>
    <t xml:space="preserve"> Montants unitaires
€/ha </t>
  </si>
  <si>
    <t>Nombre d'exploitations concernées</t>
  </si>
  <si>
    <t>Explications sur le mode de gouvernance envisagé</t>
  </si>
  <si>
    <t>D - MESURES</t>
  </si>
  <si>
    <t>C - STRATEGIE</t>
  </si>
  <si>
    <t>Réponses à apporter, évolutions envisageables pour répondre aux problématiques environnementales, enjeux retenus</t>
  </si>
  <si>
    <t>E - PARAMETRES</t>
  </si>
  <si>
    <t>Paramètres</t>
  </si>
  <si>
    <t xml:space="preserve">Modalités de fixation </t>
  </si>
  <si>
    <t xml:space="preserve">20 ≤ X ≤ 40 
0 ≤ Y&lt; X
La DRAAF devra apporter une justification à la DGPE si Y &gt; X/2 ou si X &gt; 30%. </t>
  </si>
  <si>
    <t xml:space="preserve">10 ≤ X ≤ 40 
0 ≤ Y&lt; X
La DRAAF devra apporter une justification à la DGPE si Y &gt; X/2 ou si X &gt; 30%. </t>
  </si>
  <si>
    <t xml:space="preserve">V ≥ 1 
</t>
  </si>
  <si>
    <t>W ≥ 0,2
(le taux de conversion ml/m² est celui de l'écorégime)</t>
  </si>
  <si>
    <t>Pas de fourchette</t>
  </si>
  <si>
    <t>X1&lt;X2&lt;X3</t>
  </si>
  <si>
    <t>Y3&lt;Y2&lt;Y1</t>
  </si>
  <si>
    <t>Possibilité d'autoriser un renouvellement par travail superficiel du sol au cours de l'engagement.</t>
  </si>
  <si>
    <t>Indicateurs de résultat</t>
  </si>
  <si>
    <t>Liste des plantes définie par l'opérateur local au niveau du PAEC, validée par le Conservatoire botanique national (CBN).</t>
  </si>
  <si>
    <t>Mise en place et maintien du couvert :
- implantation du couvert au plus tard le XX de la première année d'engagement ;
- respect des conditions d'implantation</t>
  </si>
  <si>
    <t>Ces paramètres sont fixés par l'opérateur en tenant compte du cycle des espèces implantées afin d'assurer la fonction favorable à la biodiversité</t>
  </si>
  <si>
    <t>Localisation du couvert</t>
  </si>
  <si>
    <t>La localisation du couvert doit notamment répondre à des enjeux de reconstitution de la trame verte, de protection de la qualité de l'eau (talweg, bétoires, …) ou de réduction de l'érosion. Cette localisation est déterminée au vu du diagnostic de l'exploitation.</t>
  </si>
  <si>
    <t>Liste des types de prairie et leur composition définie au niveau du territoire.
Le couvert doit notamment présenter un intérêt pour la faune, la flore ou la qualité de l'eau (besoin faible ou nul en fertilisation).</t>
  </si>
  <si>
    <t>Mise en défens de X% des surfaces engagées</t>
  </si>
  <si>
    <r>
      <t xml:space="preserve">Nom de la structure </t>
    </r>
    <r>
      <rPr>
        <b/>
        <sz val="14"/>
        <color theme="1"/>
        <rFont val="Calibri"/>
        <family val="2"/>
        <scheme val="minor"/>
      </rPr>
      <t>porteuse</t>
    </r>
    <r>
      <rPr>
        <b/>
        <sz val="11"/>
        <color theme="1"/>
        <rFont val="Calibri"/>
        <family val="2"/>
        <scheme val="minor"/>
      </rPr>
      <t xml:space="preserve"> du projet (opérateur PAEC)</t>
    </r>
  </si>
  <si>
    <r>
      <t xml:space="preserve">Nom de la structure </t>
    </r>
    <r>
      <rPr>
        <b/>
        <sz val="14"/>
        <color theme="1"/>
        <rFont val="Calibri"/>
        <family val="2"/>
        <scheme val="minor"/>
      </rPr>
      <t>animatrice N°1</t>
    </r>
  </si>
  <si>
    <r>
      <t xml:space="preserve">Nom de la structure </t>
    </r>
    <r>
      <rPr>
        <b/>
        <sz val="14"/>
        <color theme="1"/>
        <rFont val="Calibri"/>
        <family val="2"/>
        <scheme val="minor"/>
      </rPr>
      <t>animatrice N°2</t>
    </r>
  </si>
  <si>
    <r>
      <t xml:space="preserve">Nom de la structure </t>
    </r>
    <r>
      <rPr>
        <b/>
        <sz val="14"/>
        <color theme="1"/>
        <rFont val="Calibri"/>
        <family val="2"/>
        <scheme val="minor"/>
      </rPr>
      <t>animatrice N°3</t>
    </r>
  </si>
  <si>
    <r>
      <t xml:space="preserve">Nom de la structure </t>
    </r>
    <r>
      <rPr>
        <b/>
        <sz val="14"/>
        <color theme="1"/>
        <rFont val="Calibri"/>
        <family val="2"/>
        <scheme val="minor"/>
      </rPr>
      <t>animatrice N°4</t>
    </r>
  </si>
  <si>
    <r>
      <t xml:space="preserve">Nom de la structure </t>
    </r>
    <r>
      <rPr>
        <b/>
        <sz val="14"/>
        <color theme="1"/>
        <rFont val="Calibri"/>
        <family val="2"/>
        <scheme val="minor"/>
      </rPr>
      <t>animatrice N°5</t>
    </r>
  </si>
  <si>
    <t>Elevage - maintien des prairies</t>
  </si>
  <si>
    <t>Zone intermédiaire</t>
  </si>
  <si>
    <t>Zone pastorale</t>
  </si>
  <si>
    <r>
      <t xml:space="preserve">Nom de la structure </t>
    </r>
    <r>
      <rPr>
        <b/>
        <sz val="14"/>
        <color theme="1"/>
        <rFont val="Calibri"/>
        <family val="2"/>
        <scheme val="minor"/>
      </rPr>
      <t>animatrice N°6</t>
    </r>
  </si>
  <si>
    <r>
      <t xml:space="preserve">Nom de la structure </t>
    </r>
    <r>
      <rPr>
        <b/>
        <sz val="14"/>
        <color theme="1"/>
        <rFont val="Calibri"/>
        <family val="2"/>
        <scheme val="minor"/>
      </rPr>
      <t>animatrice N°7</t>
    </r>
  </si>
  <si>
    <r>
      <t xml:space="preserve">Nom de la structure </t>
    </r>
    <r>
      <rPr>
        <b/>
        <sz val="14"/>
        <color theme="1"/>
        <rFont val="Calibri"/>
        <family val="2"/>
        <scheme val="minor"/>
      </rPr>
      <t>animatrice N°8</t>
    </r>
  </si>
  <si>
    <t>MAEC Eau - Grandes cultures 1 - Zone intermédiaire</t>
  </si>
  <si>
    <t>MAEC Eau - Gestion quantitative - Grandes cultures 2 - Zone intermédiaire</t>
  </si>
  <si>
    <t>MAEC Eau - Gestion quantitative - Couverture - Grandes cultures 3 - Zone intermédiaire</t>
  </si>
  <si>
    <t>MAEC Eau - Polyculture-élevage - Zone intermédiaire</t>
  </si>
  <si>
    <t>Mesures MAEC
(outils de gestion)</t>
  </si>
  <si>
    <r>
      <rPr>
        <b/>
        <u/>
        <sz val="14"/>
        <color rgb="FFFF0000"/>
        <rFont val="Calibri"/>
        <family val="2"/>
        <scheme val="minor"/>
      </rPr>
      <t>Ne pas oublier de transmettre la cartographie du territoire sous forme de carte PDF + SIG</t>
    </r>
    <r>
      <rPr>
        <b/>
        <u/>
        <sz val="11"/>
        <color theme="1"/>
        <rFont val="Calibri"/>
        <family val="2"/>
        <scheme val="minor"/>
      </rPr>
      <t xml:space="preserve">
Format attendu :</t>
    </r>
    <r>
      <rPr>
        <b/>
        <sz val="11"/>
        <color theme="1"/>
        <rFont val="Calibri"/>
        <family val="2"/>
        <scheme val="minor"/>
      </rPr>
      <t xml:space="preserve">
</t>
    </r>
    <r>
      <rPr>
        <sz val="11"/>
        <color theme="1"/>
        <rFont val="Calibri"/>
        <family val="2"/>
        <scheme val="minor"/>
      </rPr>
      <t>Format : SHAPEFILE d'ESRI
Nom du fichier : &lt;CODE_REGION&gt;_&lt;CODE_MAEC&gt;.shp
Entité : Polygone multipart obligatoire (1 seul enregistrement même si plusieurs polygones)
A l'intérieur des périmètres des anciennes régions
Projection : RGF93 Lambert 93 - Volumétrie : &lt; 5 Mo
Champs obligatoires :
IDTERRITOIRE N 24 identifiant unique
CODE_MAEC VA 7 code du territoires MAEC
LIB_MAEC VA 100 libellé du territoire MAEC</t>
    </r>
  </si>
  <si>
    <t>P_Nom/Prénom de la personne référente N°1</t>
  </si>
  <si>
    <t>P_Téléphone de la personne référente N°1</t>
  </si>
  <si>
    <t>P_Mail de la personne référente N°1</t>
  </si>
  <si>
    <t>P_Nom/Prénom de la personne référente N°2</t>
  </si>
  <si>
    <t>P_Téléphone de la personne référente N°2</t>
  </si>
  <si>
    <t>P_Mail de la personne référente N°2</t>
  </si>
  <si>
    <t>A1_Nom/Prénom de la personne référente N°1</t>
  </si>
  <si>
    <t>A1_Téléphone de la personne référente N°1</t>
  </si>
  <si>
    <t>A1_Mail de la personne référente N°1</t>
  </si>
  <si>
    <t>A1_Nom/Prénom de la personne référente N°2</t>
  </si>
  <si>
    <t>A1_Téléphone de la personne référente N°2</t>
  </si>
  <si>
    <t>A1_Mail de la personne référente N°2</t>
  </si>
  <si>
    <t>A2_Nom/Prénom de la personne référente N°1</t>
  </si>
  <si>
    <t>A2_Téléphone de la personne référente N°1</t>
  </si>
  <si>
    <t>A2_Mail de la personne référente N°1</t>
  </si>
  <si>
    <t>A2_Nom/Prénom de la personne référente N°2</t>
  </si>
  <si>
    <t>A2_Téléphone de la personne référente N°2</t>
  </si>
  <si>
    <t>A2_Mail de la personne référente N°2</t>
  </si>
  <si>
    <t>A3_Nom/Prénom de la personne référente N°1</t>
  </si>
  <si>
    <t>A3_Téléphone de la personne référente N°1</t>
  </si>
  <si>
    <t>A3_Mail de la personne référente N°1</t>
  </si>
  <si>
    <t>A3_Nom/Prénom de la personne référente N°2</t>
  </si>
  <si>
    <t>A3_Téléphone de la personne référente N°2</t>
  </si>
  <si>
    <t>A3_Mail de la personne référente N°2</t>
  </si>
  <si>
    <t>A4_Nom/Prénom de la personne référente N°1</t>
  </si>
  <si>
    <t>A4_Téléphone de la personne référente N°1</t>
  </si>
  <si>
    <t>A4_Mail de la personne référente N°1</t>
  </si>
  <si>
    <t>A4_Nom/Prénom de la personne référente N°2</t>
  </si>
  <si>
    <t>A4_Téléphone de la personne référente N°2</t>
  </si>
  <si>
    <t>A4_Mail de la personne référente N°2</t>
  </si>
  <si>
    <t>A5_Nom/Prénom de la personne référente N°1</t>
  </si>
  <si>
    <t>A5_Téléphone de la personne référente N°1</t>
  </si>
  <si>
    <t>A5_Mail de la personne référente N°1</t>
  </si>
  <si>
    <t>A5_Nom/Prénom de la personne référente N°2</t>
  </si>
  <si>
    <t>A5_Téléphone de la personne référente N°2</t>
  </si>
  <si>
    <t>A5_Mail de la personne référente N°2</t>
  </si>
  <si>
    <t>A6_Nom/Prénom de la personne référente N°1</t>
  </si>
  <si>
    <t>A6_Téléphone de la personne référente N°1</t>
  </si>
  <si>
    <t>A6_Mail de la personne référente N°1</t>
  </si>
  <si>
    <t>A6_Nom/Prénom de la personne référente N°2</t>
  </si>
  <si>
    <t>A6_Téléphone de la personne référente N°2</t>
  </si>
  <si>
    <t>A6_Mail de la personne référente N°2</t>
  </si>
  <si>
    <t>A7_Nom/Prénom de la personne référente N°1</t>
  </si>
  <si>
    <t>A7_Téléphone de la personne référente N°1</t>
  </si>
  <si>
    <t>A7_Mail de la personne référente N°1</t>
  </si>
  <si>
    <t>A7_Nom/Prénom de la personne référente N°2</t>
  </si>
  <si>
    <t>A7_Téléphone de la personne référente N°2</t>
  </si>
  <si>
    <t>A7_Mail de la personne référente N°2</t>
  </si>
  <si>
    <t>A8_Nom/Prénom de la personne référente N°1</t>
  </si>
  <si>
    <t>A8_Téléphone de la personne référente N°1</t>
  </si>
  <si>
    <t>A8_Mail de la personne référente N°1</t>
  </si>
  <si>
    <t>A8_Nom/Prénom de la personne référente N°2</t>
  </si>
  <si>
    <t>A8_Téléphone de la personne référente N°2</t>
  </si>
  <si>
    <t>A8_Mail de la personne référente N°2</t>
  </si>
  <si>
    <t>Liste des enjeux</t>
  </si>
  <si>
    <t>Liste des agences</t>
  </si>
  <si>
    <t>AEAG</t>
  </si>
  <si>
    <t>AELB</t>
  </si>
  <si>
    <t>Montant annuel prévisionnel</t>
  </si>
  <si>
    <t>Montant prévisionnel sur 5 ans</t>
  </si>
  <si>
    <t>Nbre items</t>
  </si>
  <si>
    <t>TOTAUX</t>
  </si>
  <si>
    <t>Ancien code PAEC_N°1</t>
  </si>
  <si>
    <t>Ancien code PAEC_N°2</t>
  </si>
  <si>
    <t>Ancien code PAEC_N°3</t>
  </si>
  <si>
    <t>Ancien code PAEC_N°4</t>
  </si>
  <si>
    <t>Ancien code PAEC_N°5</t>
  </si>
  <si>
    <t>Ancien code PAEC_N°6</t>
  </si>
  <si>
    <t>Ancien code PAEC_N°7</t>
  </si>
  <si>
    <t>Ancien code PAEC_N°8</t>
  </si>
  <si>
    <t>Implantation géographique de l'opérateur</t>
  </si>
  <si>
    <t>Départements concernés par le zonage du PAEC</t>
  </si>
  <si>
    <t>Périmètre envisagé / Type de territoire (ex : AAC, ZPS…)</t>
  </si>
  <si>
    <t>Critère de sélection N°2</t>
  </si>
  <si>
    <t>Critère de sélection N°3</t>
  </si>
  <si>
    <t>Critère de sélection N°4</t>
  </si>
  <si>
    <t>Critère de sélection N°5</t>
  </si>
  <si>
    <t>Critère de sélection N°6</t>
  </si>
  <si>
    <t>Critère de sélection N°7</t>
  </si>
  <si>
    <t>Critère de sélection N°8</t>
  </si>
  <si>
    <t>Critère de sélection N°9</t>
  </si>
  <si>
    <t>Critère de sélection N°10</t>
  </si>
  <si>
    <t>Explications sur les modalités de sélection des dossiers individuels envisagés</t>
  </si>
  <si>
    <t>Qui le(s) fixe ?</t>
  </si>
  <si>
    <t>MAEC Eau - Grandes cultures (ZIGC, EAU1, EAU2 et LEZ1, LEE1, LEE2)
MAEC Eau  - Polyculture-élevage (ZIPE ET LEZ2)</t>
  </si>
  <si>
    <t>Local</t>
  </si>
  <si>
    <t xml:space="preserve">opérateur
</t>
  </si>
  <si>
    <t>MAEC Eau - Réduction des herbicides - Grandes cultures (PHY1, PHY2, PHY3 et LEP1, LEP2, LEP3)
MAEC Eau - Réduction des pesticides - Grandes cultures (PHY4, PHY5, PHY6, PHY7, PHY8, PHY9 et LEP4, LEP5, LEP6, LEP7, LEP8, LEP9)
MAEC Eau - Gestion de la fertilisation - Grandes cultures (FER1, FER2 et LEF1, LEF2)
MAEC Eau - Gestion de la fertilisation - Réduction des pesticides - Grandes cultures (FER6 et LEF6)
MAEC Eau - Couverture - Reduction des herbicides - Grandes cultures (COV1, COV2, COV3 et LEC1, LEC2, LEC3)
MAEC Eau - Couverture - Réduction des pesticides - Grandes cultures (COV4, COV5, COV6 et LEC4, LEC5, LEC6)</t>
  </si>
  <si>
    <t>MAEC Eau  - Polyculture-élevage (ZIPE ET LEZ2)
MAEC Eau - Réduction des herbicides - Grandes cultures (PHY1, PHY2, PHY3 et LEP1, LEP2, LEP3)
MAEC Eau - Réduction des pesticides - Grandes cultures (PHY4, PHY5, PHY6, PHY7, PHY8, PHY9 et LEP4, LEP5, LEP6, LEP7, LEP8, LEP9)
MAEC Eau - Gestion de la fertilisation - Grandes cultures (FER1, FER2 et LEF1, LEF2)
MAEC Eau - Gestion de le fertilisation - Couverture - Réduction des herbicides - Grandes cultures (MAEC Algues vertes) (FER3, FER4, FER5 et LEF3, LEF4, LEF5)
MAEC Eau - Gestion de la fertilisation - Réduction des pesticides - Grandes cultures (FER6 et LEF6)
MAEC Eau - Couverture - Reduction des herbicides - Grandes cultures (COV1, COV2, COV3 et LEC1, LEC2, LEC3)
MAEC Eau - Couverture - Réduction des pesticides - Grandes cultures (COV4, COV5, COV6 et LEC4, LEC5, LEC6)
MAEC Sol - Semis direct (SDC1, SDC2)</t>
  </si>
  <si>
    <t>opérateur</t>
  </si>
  <si>
    <t>MAEC Eau  - Polyculture-élevage (ZIPE ET LEZ2)
MAEC Eau - Réduction des herbicides - Grandes cultures (PHY1, PHY2, PHY3 et LEP1, LEP2, LEP3)
MAEC Eau - Réduction des pesticides - Grandes cultures (PHY4, PHY5, PHY6, PHY7, PHY8, PHY9 et LEP4, LEP5, LEP6, LEP7, LEP8, LEP9)
MAEC Eau - Gestion de la fertilisation - Grandes cultures (FER1, FER2 et LEF1, LEF2)
MAEC Eau - Gestion de le fertilisation - Couverture - Réduction des herbicides - Grandes cultures (MAEC Algues vertes) (FER3, FER4, FER5 et LEF3, LEF4, LEF5)
MAEC Eau - Gestion de la fertilisation - Réduction des pesticides - Grandes cultures (FER6 et LEF6)
MAEC Eau - Couverture - Reduction des herbicides - Grandes cultures (COV1, COV2, COV3 et LEC1, LEC2, LEC3)
MAEC Eau - Couverture - Réduction des pesticides - Grandes cultures (COV4, COV5, COV6 et LEC4, LEC5, LEC6)</t>
  </si>
  <si>
    <t>a minima les dates définies pour la BCAE 8</t>
  </si>
  <si>
    <t>MAEC Eau - Réduction des herbicides - Grandes cultures (PHY1, PHY2, PHY3 et LEP1, LEP2, LEP3)
MAEC Eau - Réduction des pesticides - Grandes cultures (PHY4, PHY5, PHY6, PHY7, PHY8, PHY9 et LEP4, LEP5, LEP6, LEP7, LEP8, LEP9)
MAEC Eau - Gestion de le fertilisation - Couverture - Réduction des herbicides - Grandes cultures (MAEC Algues vertes) (FER3, FER4, FER5 et LEF3, LEF4, LEF5)
MAEC Eau - Gestion de la fertilisation - Réduction des pesticides - Grandes cultures (FER6 et LEF6)
MAEC Eau - Couverture - Reduction des herbicides - Grandes cultures (COV1, COV2, COV3 et LEC1, LEC2, LEC3)
MAEC Eau - Couverture - Réduction des pesticides - Grandes cultures (COV4, COV5, COV6 et LEC4, LEC5, LEC6)
MAEC Climat - Bien- être animal - Autonomie fourragère  - Élevages d'herbivores (HBV1, HBV2, HBV3)
MAEC Climat - Sol - Semis direct (SDC1, SDC2)</t>
  </si>
  <si>
    <t>Ne pas dépasser sur les surfaces engagées et non engagées les IFT de références</t>
  </si>
  <si>
    <t>Se référer à la fiche IFT</t>
  </si>
  <si>
    <t>opérateur/DRAAF</t>
  </si>
  <si>
    <t>MAEC Eau - Gestion de la fertilisation - Grandes cultures (FER1, FER2 et LEF1, LEF2)
MAEC Eau - Gestion de le fertilisation - Couverture - Réduction des herbicides - Grandes cultures (MAEC Algues vertes) (FER3, FER4, FER5 et LEF3, LEF4, LEF5)
MAEC Eau - Gestion de la fertilisation - Réduction des pesticides - Grandes cultures (FER6 et LEF6)</t>
  </si>
  <si>
    <t>Objectif cible reliquat entrée hiver (REH) donné</t>
  </si>
  <si>
    <t>Pas de fourchette (un guide REH vous sera transmis dès que possible)</t>
  </si>
  <si>
    <t>MAEC Eau - Gestion de le fertilisation - Couverture - Réduction des herbicides - Grandes cultures (MAEC Algues vertes) (FER3, FER4, FER5 et LEF3, LEF4, LEF5)</t>
  </si>
  <si>
    <t>Ratio minimum SAMO/SPE (ratio de la surface amendée en matière organique sur la surface potentiellement épandable)</t>
  </si>
  <si>
    <t>Pas de fourchette. Fixé localement par la DRAAF</t>
  </si>
  <si>
    <t>DRAAF</t>
  </si>
  <si>
    <t>MAEC Eau - Viticulture (VIT1, VIT2, VIT3)
MAEC Eau - Arboriculture (ARB1, ARB2, ARB3)</t>
  </si>
  <si>
    <t>MAEC Climat - Sol - Semis direct (SDC1, SDC2)</t>
  </si>
  <si>
    <t>Déclarer une part minimale de légumineuses dans l'assolement : au moins X % des terres arables de l'exploiration.</t>
  </si>
  <si>
    <t>MAEC Climat - Bien- être animal - Élevages de monogastriques (MONO)</t>
  </si>
  <si>
    <t>Surface maximale engageable X ha/animal</t>
  </si>
  <si>
    <t xml:space="preserve">Pas de fourchette </t>
  </si>
  <si>
    <t>Densité instantanée maximale des parcs de Y animaux/m2</t>
  </si>
  <si>
    <t>MAEC Biodiversité - Gestion des roselières (ROSE)</t>
  </si>
  <si>
    <t>MAEC Biodiversité - Gestion des marais salants 1 et 2 (MSL1, MSL2)</t>
  </si>
  <si>
    <t>MAEC - Biodiversité - Systèmes herbagers et pastoraux (PRA2)</t>
  </si>
  <si>
    <t>Taux de chargement maximal moyen annuel de Y UGB/ha sur les surfaces en herbe à l'échelle de l'exploitation</t>
  </si>
  <si>
    <t>MAEC Biodiversité - Surfaces herbagères et pastorales (PRA1)</t>
  </si>
  <si>
    <t>MAEC Biodiversité - Surfaces herbagères et pastorales (PRA1)
MAEC - Biodiversité - Systèmes herbagers et pastoraux (PRA2)</t>
  </si>
  <si>
    <t>opérateur, validation par le CBN pour les plantes indicatrices</t>
  </si>
  <si>
    <t>MAEC - Biodiversité - Création de couverts IFF favorables aux pollinisteurs (CIFF)</t>
  </si>
  <si>
    <t>opérateur en concertation avec un comité d'experts biodiviversité régional, selon les enjeux du territoire</t>
  </si>
  <si>
    <t>Sur la base du diagnostic d'exploitation.</t>
  </si>
  <si>
    <t>MAEC Biodiversité - Création de prairies (CPRA)</t>
  </si>
  <si>
    <r>
      <t>0</t>
    </r>
    <r>
      <rPr>
        <sz val="11"/>
        <rFont val="Calibri"/>
        <family val="2"/>
      </rPr>
      <t>≤X≤10</t>
    </r>
  </si>
  <si>
    <t xml:space="preserve">dont Y points de % en PT </t>
  </si>
  <si>
    <t>N° du paramètre</t>
  </si>
  <si>
    <t>Alerte</t>
  </si>
  <si>
    <t>Justifications si besoin</t>
  </si>
  <si>
    <t>P3</t>
  </si>
  <si>
    <t>P4</t>
  </si>
  <si>
    <t>P6</t>
  </si>
  <si>
    <t>P7</t>
  </si>
  <si>
    <t>P8</t>
  </si>
  <si>
    <t>P10</t>
  </si>
  <si>
    <t>P15</t>
  </si>
  <si>
    <t>P16</t>
  </si>
  <si>
    <t>P17</t>
  </si>
  <si>
    <t>P18</t>
  </si>
  <si>
    <t>P24</t>
  </si>
  <si>
    <t>P29</t>
  </si>
  <si>
    <t>P30</t>
  </si>
  <si>
    <t>P31</t>
  </si>
  <si>
    <t>P32</t>
  </si>
  <si>
    <t>P35</t>
  </si>
  <si>
    <t>P37</t>
  </si>
  <si>
    <t>P38</t>
  </si>
  <si>
    <t>Code mesure</t>
  </si>
  <si>
    <t>ZIGC</t>
  </si>
  <si>
    <t>EAU1</t>
  </si>
  <si>
    <t>EAU2</t>
  </si>
  <si>
    <t>ZIPE</t>
  </si>
  <si>
    <t>PHY1</t>
  </si>
  <si>
    <t>PHY2</t>
  </si>
  <si>
    <t>PHY3</t>
  </si>
  <si>
    <t>PHY4</t>
  </si>
  <si>
    <t>PHY5</t>
  </si>
  <si>
    <t>PHY6</t>
  </si>
  <si>
    <t>PHY7</t>
  </si>
  <si>
    <t>PHY8</t>
  </si>
  <si>
    <t>PHY9</t>
  </si>
  <si>
    <t>FER1</t>
  </si>
  <si>
    <t>FER2</t>
  </si>
  <si>
    <t>FER3</t>
  </si>
  <si>
    <t>FER4</t>
  </si>
  <si>
    <t>FER5</t>
  </si>
  <si>
    <t>FER6</t>
  </si>
  <si>
    <t>COV1</t>
  </si>
  <si>
    <t>COV2</t>
  </si>
  <si>
    <t>COV3</t>
  </si>
  <si>
    <t>COV4</t>
  </si>
  <si>
    <t>COV5</t>
  </si>
  <si>
    <t>COV6</t>
  </si>
  <si>
    <t>VIT1</t>
  </si>
  <si>
    <t>VIT3</t>
  </si>
  <si>
    <t>ARB2</t>
  </si>
  <si>
    <t>VIT2</t>
  </si>
  <si>
    <t>ARB1</t>
  </si>
  <si>
    <t>ARB3</t>
  </si>
  <si>
    <t>SDC1</t>
  </si>
  <si>
    <t>SDC2</t>
  </si>
  <si>
    <t>HBV1</t>
  </si>
  <si>
    <t>HBV2</t>
  </si>
  <si>
    <t>HBV3</t>
  </si>
  <si>
    <t>MONO</t>
  </si>
  <si>
    <t>ROSE</t>
  </si>
  <si>
    <t>MSL1</t>
  </si>
  <si>
    <t>MSL2</t>
  </si>
  <si>
    <t>MHU1</t>
  </si>
  <si>
    <t>MHU2</t>
  </si>
  <si>
    <t>MHU3</t>
  </si>
  <si>
    <t>MHU4</t>
  </si>
  <si>
    <t>PRA1</t>
  </si>
  <si>
    <t>PRA2</t>
  </si>
  <si>
    <t>PRA3</t>
  </si>
  <si>
    <t>CIFF</t>
  </si>
  <si>
    <t>CPRA</t>
  </si>
  <si>
    <t>ESP1</t>
  </si>
  <si>
    <t>ESP2</t>
  </si>
  <si>
    <t>ESP3</t>
  </si>
  <si>
    <t>ESP4</t>
  </si>
  <si>
    <t>OUV1</t>
  </si>
  <si>
    <t>OUV2</t>
  </si>
  <si>
    <t>IAE1</t>
  </si>
  <si>
    <t>IAE2</t>
  </si>
  <si>
    <t>IAE3</t>
  </si>
  <si>
    <t>Absence d'intervention sur les haies entre les dates définies (D1 = date début d'interdiction)</t>
  </si>
  <si>
    <t>Absence d'intervention sur les haies entre les dates définies (D2 = date fin d'interdiction)</t>
  </si>
  <si>
    <t>Fréquence de la lutte biologique</t>
  </si>
  <si>
    <t>Moyens de la lutte biologique</t>
  </si>
  <si>
    <t>Part minimale des surfaces en herbe dans la SAU : X1 %, niv 1</t>
  </si>
  <si>
    <t>Part minimale des surfaces en herbe dans la SAU : X2 %, niv 2</t>
  </si>
  <si>
    <t>Part minimale des surfaces en herbe dans la SAU : X3 %, niv 3</t>
  </si>
  <si>
    <t>Part maximale des surfaces en maïs ensilage dans la surface fourragère de l'exploitation (SF) : Y1 %, niv 1</t>
  </si>
  <si>
    <t>Part maximale des surfaces en maïs ensilage dans la surface fourragère de l'exploitation (SF) : Y2 %, niv 2</t>
  </si>
  <si>
    <t>Part maximale des surfaces en maïs ensilage dans la surface fourragère de l'exploitation (SF) : Y3 %, niv 3</t>
  </si>
  <si>
    <t>Période d’interdiction d‘intervention mécanique (D1 = date début d'interdiction)</t>
  </si>
  <si>
    <t>Période d’interdiction d‘intervention mécanique (D2 = date fin d'interdiction)</t>
  </si>
  <si>
    <t>Période d'interdiction d'intervention mécanique (D2 = date fin d'interdiction)</t>
  </si>
  <si>
    <t>Période d'interdiction d'intervention mécanique (D1 = date début d'interdiction)</t>
  </si>
  <si>
    <t>Recherche mesure</t>
  </si>
  <si>
    <t>sera définie ultérieurement</t>
  </si>
  <si>
    <t>Type de paramètre</t>
  </si>
  <si>
    <t>Mesure(s) concernée(s) par le paramètre à définir</t>
  </si>
  <si>
    <t>F - FORMATION</t>
  </si>
  <si>
    <t>Nom de la structure formatrice N°1</t>
  </si>
  <si>
    <t>Nom de la structure formatrice N°2</t>
  </si>
  <si>
    <t>Nom de la structure formatrice N°3</t>
  </si>
  <si>
    <t>Diagnostic du territoire / Identification des enjeux</t>
  </si>
  <si>
    <t>Explications sur le mode d'animation (co-construction / modalités d'animation / actions mises en œuvre / suivi etc…)</t>
  </si>
  <si>
    <t>Critères</t>
  </si>
  <si>
    <r>
      <rPr>
        <b/>
        <sz val="11"/>
        <color theme="1"/>
        <rFont val="Calibri"/>
        <family val="2"/>
        <scheme val="minor"/>
      </rPr>
      <t xml:space="preserve">Pertinence du territoire retenu par enjeu : </t>
    </r>
    <r>
      <rPr>
        <sz val="11"/>
        <color theme="1"/>
        <rFont val="Calibri"/>
        <family val="2"/>
        <scheme val="minor"/>
      </rPr>
      <t xml:space="preserve">
•	qualité du diagnostic, 
•	enjeu(x) identifié(s). </t>
    </r>
  </si>
  <si>
    <r>
      <rPr>
        <b/>
        <sz val="11"/>
        <color theme="1"/>
        <rFont val="Calibri"/>
        <family val="2"/>
        <scheme val="minor"/>
      </rPr>
      <t xml:space="preserve">Pertinence et niveau d'ambition des outils mobilisés : </t>
    </r>
    <r>
      <rPr>
        <sz val="11"/>
        <color theme="1"/>
        <rFont val="Calibri"/>
        <family val="2"/>
        <scheme val="minor"/>
      </rPr>
      <t xml:space="preserve">
•	MAEC proposées, combinaisons d'opérations, 
•	niveau d'exigence et adéquation avec le diagnostic de territoire, 
•	outils complémentaires mobilisés (formation, accompagnement technique des exploitants sur la durée d'engagement, investissements...)</t>
    </r>
  </si>
  <si>
    <r>
      <rPr>
        <b/>
        <sz val="11"/>
        <color theme="1"/>
        <rFont val="Calibri"/>
        <family val="2"/>
        <scheme val="minor"/>
      </rPr>
      <t xml:space="preserve">Dynamique de contractualisation : </t>
    </r>
    <r>
      <rPr>
        <sz val="11"/>
        <color theme="1"/>
        <rFont val="Calibri"/>
        <family val="2"/>
        <scheme val="minor"/>
      </rPr>
      <t xml:space="preserve">
•	objectifs de contractualisation envisagés (surfaces et nombre de dossiers), 
•	fixation d'un taux minimal de surface engagée par exploitation, 
•	modalités de sélection des dossiers individuels…</t>
    </r>
  </si>
  <si>
    <t>Réponses opérateur</t>
  </si>
  <si>
    <t>Stratégie d'animation :</t>
  </si>
  <si>
    <t>•	Concertation, co-construction</t>
  </si>
  <si>
    <t>•	Modalités d'animation</t>
  </si>
  <si>
    <t xml:space="preserve">•	acteurs impliqués, partenariats déployés (expertise agricole-eau-biodiversité), instances de pilotage, </t>
  </si>
  <si>
    <t xml:space="preserve">•	actions collectives pour plus de mobilisation, </t>
  </si>
  <si>
    <t>•	suivi et évaluation…</t>
  </si>
  <si>
    <t>Barème</t>
  </si>
  <si>
    <t>Note affectée</t>
  </si>
  <si>
    <t>Remarques</t>
  </si>
  <si>
    <t>/20</t>
  </si>
  <si>
    <t>/10</t>
  </si>
  <si>
    <t>/40</t>
  </si>
  <si>
    <t>Une exploitation est admissible à une mesure système si 50 % des surfaces de son compartiment de culture est incluse dans le PAEC.
Une surface est admissible à une MAEC localisée si 50 % de sa surface est incluse dans le PAEC.</t>
  </si>
  <si>
    <t>Critère de sélection N°1
imposé par l'Autorité de Gestion</t>
  </si>
  <si>
    <t>Absence d'apports magnésiens et de chaux et/ou respecter la limitation de fertilisation P : obligation à respecter à déterminer, niv 1</t>
  </si>
  <si>
    <t>Absence d'apports magnésiens et de chaux et/ou respecter la limitation de fertilisation K : obligation à respecter à déterminer, niv 1</t>
  </si>
  <si>
    <t>27-A</t>
  </si>
  <si>
    <t>27-B</t>
  </si>
  <si>
    <t>27-C</t>
  </si>
  <si>
    <t>27-D</t>
  </si>
  <si>
    <t>27-E</t>
  </si>
  <si>
    <t>27-F</t>
  </si>
  <si>
    <t>27-G</t>
  </si>
  <si>
    <t>27-H</t>
  </si>
  <si>
    <t>Absence d'apports magnésiens et de chaux et/ou respecter la limitation de fertilisation K : obligation à respecter à déterminer, niv 2</t>
  </si>
  <si>
    <t>Absence d'apports magnésiens et de chaux et/ou respecter la limitation de fertilisation P : obligation à respecter à déterminer, niv 3</t>
  </si>
  <si>
    <t>Absence d'apports magnésiens et de chaux et/ou respecter la limitation de fertilisation K : obligation à respecter à déterminer, niv 3</t>
  </si>
  <si>
    <t>Absence d'apports magnésiens et de chaux et/ou respecter la limitation de fertilisation P : obligation à respecter à déterminer, niv 4</t>
  </si>
  <si>
    <t>Absence d'apports magnésiens et de chaux et/ou respecter la limitation de fertilisation K : obligation à respecter à déterminer, niv 4</t>
  </si>
  <si>
    <t xml:space="preserve">MAEC Biodiversité - Préservation des milieux humides (MHU1) </t>
  </si>
  <si>
    <t>MAEC Biodiversité - Préservation des milieux humides - Amélioration de la gestion par le pâturage (MHU2)</t>
  </si>
  <si>
    <t>MAEC Biodiversité - Préservation des milieux humides - Gestion des espèces exotiques envahissantes (MHU3)</t>
  </si>
  <si>
    <t>MAEC Biodiversité - Préservation des milieux humides  - Maintien en eau des zones basses de prairies (MHU4)</t>
  </si>
  <si>
    <t>MAEC Biodiversité - Protection des espèces (ESP1)</t>
  </si>
  <si>
    <t>MAEC Biodiversité - Protection des espèces (ESP2)</t>
  </si>
  <si>
    <t>MAEC Biodiversité - Protection des espèces (ESP3)</t>
  </si>
  <si>
    <t>MAEC Biodiversité - Protection des espèces (ESP4)</t>
  </si>
  <si>
    <t>27-I</t>
  </si>
  <si>
    <t>27-J</t>
  </si>
  <si>
    <t>27-K</t>
  </si>
  <si>
    <t>27-L</t>
  </si>
  <si>
    <t>27-M</t>
  </si>
  <si>
    <t>27-N</t>
  </si>
  <si>
    <t>27-O</t>
  </si>
  <si>
    <t>27-P</t>
  </si>
  <si>
    <t>40-A</t>
  </si>
  <si>
    <t>40-B</t>
  </si>
  <si>
    <t>40-C</t>
  </si>
  <si>
    <t>40-D</t>
  </si>
  <si>
    <t>40-E</t>
  </si>
  <si>
    <t>40-F</t>
  </si>
  <si>
    <t>Période d'interdiction de pâturage le cas échéant (D1 = date début d'interdiction), niv 1</t>
  </si>
  <si>
    <t>Période d'interdiction de pâturage le cas échéant (D2 = date fin d'interdiction), niv 1</t>
  </si>
  <si>
    <t>Période d'interdiction de pâturage le cas échéant (D1 = date début d'interdiction), niv 2</t>
  </si>
  <si>
    <t>Période d'interdiction de pâturage le cas échéant (D2 = date fin d'interdiction), niv 2</t>
  </si>
  <si>
    <t>Période d'interdiction de pâturage le cas échéant (D1 = date début d'interdiction), niv 3</t>
  </si>
  <si>
    <t>Période d'interdiction de pâturage le cas échéant (D2 = date fin d'interdiction), niv 4</t>
  </si>
  <si>
    <t>Période d'interdiction de pâturage le cas échéant (D1 = date début d'interdiction), niv 4</t>
  </si>
  <si>
    <t>Période d'interdiction de pâturage le cas échéant (D2 = date fin d'interdiction), niv 3</t>
  </si>
  <si>
    <t>41-A</t>
  </si>
  <si>
    <t>41-B</t>
  </si>
  <si>
    <t>41-C</t>
  </si>
  <si>
    <t>39-A</t>
  </si>
  <si>
    <t>39-B</t>
  </si>
  <si>
    <t>39-C</t>
  </si>
  <si>
    <t>40-G</t>
  </si>
  <si>
    <t>40-H</t>
  </si>
  <si>
    <t>41-D</t>
  </si>
  <si>
    <t>P41-A</t>
  </si>
  <si>
    <t>P41-B</t>
  </si>
  <si>
    <t>P41-C</t>
  </si>
  <si>
    <t>P41-D</t>
  </si>
  <si>
    <t>P40-A</t>
  </si>
  <si>
    <t>P40-B</t>
  </si>
  <si>
    <t>P40-C</t>
  </si>
  <si>
    <t>P40-D</t>
  </si>
  <si>
    <t>P40-E</t>
  </si>
  <si>
    <t>P40-F</t>
  </si>
  <si>
    <t>P40-G</t>
  </si>
  <si>
    <t>P40-H</t>
  </si>
  <si>
    <t>P39-A</t>
  </si>
  <si>
    <t>P39-B</t>
  </si>
  <si>
    <t>P39-C</t>
  </si>
  <si>
    <t>P27-A</t>
  </si>
  <si>
    <t>P27-B</t>
  </si>
  <si>
    <t>P27-C</t>
  </si>
  <si>
    <t>P27-D</t>
  </si>
  <si>
    <t>P27-E</t>
  </si>
  <si>
    <t>P27-F</t>
  </si>
  <si>
    <t>P27-G</t>
  </si>
  <si>
    <t>P27-H</t>
  </si>
  <si>
    <t>P27-I</t>
  </si>
  <si>
    <t>P27-J</t>
  </si>
  <si>
    <t>P27-K</t>
  </si>
  <si>
    <t>P27-L</t>
  </si>
  <si>
    <t>P27-M</t>
  </si>
  <si>
    <t>P27-N</t>
  </si>
  <si>
    <t>P27-O</t>
  </si>
  <si>
    <t>P27-P</t>
  </si>
  <si>
    <t>P1-A</t>
  </si>
  <si>
    <t>P2-B</t>
  </si>
  <si>
    <t>P2-A</t>
  </si>
  <si>
    <t>P1-B</t>
  </si>
  <si>
    <t>P5-A</t>
  </si>
  <si>
    <t>P5-B</t>
  </si>
  <si>
    <t>P9-A</t>
  </si>
  <si>
    <t>P9-B</t>
  </si>
  <si>
    <t>P12-A</t>
  </si>
  <si>
    <t>P12-B</t>
  </si>
  <si>
    <t>P12-C</t>
  </si>
  <si>
    <t>P13-A</t>
  </si>
  <si>
    <t>P13-B</t>
  </si>
  <si>
    <t>P13-C</t>
  </si>
  <si>
    <t>P19-A</t>
  </si>
  <si>
    <t>P19-B</t>
  </si>
  <si>
    <t>P20-B</t>
  </si>
  <si>
    <t>P20-A</t>
  </si>
  <si>
    <t>P21-A</t>
  </si>
  <si>
    <t>P21-B</t>
  </si>
  <si>
    <t>P25-A</t>
  </si>
  <si>
    <t>P25-B</t>
  </si>
  <si>
    <t>P25-C</t>
  </si>
  <si>
    <t>P33-A</t>
  </si>
  <si>
    <t>P33-B</t>
  </si>
  <si>
    <t>P33-C</t>
  </si>
  <si>
    <t>P34-A</t>
  </si>
  <si>
    <t>P34-B</t>
  </si>
  <si>
    <t>P34-C</t>
  </si>
  <si>
    <t>P36-A</t>
  </si>
  <si>
    <t>P36-B</t>
  </si>
  <si>
    <t>1-A</t>
  </si>
  <si>
    <t>1-B</t>
  </si>
  <si>
    <t>2-A</t>
  </si>
  <si>
    <t>2-B</t>
  </si>
  <si>
    <t>5-A</t>
  </si>
  <si>
    <t>5-B</t>
  </si>
  <si>
    <t>9-A</t>
  </si>
  <si>
    <t>9-B</t>
  </si>
  <si>
    <t>11-A</t>
  </si>
  <si>
    <t>11-B</t>
  </si>
  <si>
    <t>11-C</t>
  </si>
  <si>
    <t>12-A</t>
  </si>
  <si>
    <t>12-B</t>
  </si>
  <si>
    <t>12-C</t>
  </si>
  <si>
    <t>13-A</t>
  </si>
  <si>
    <t>13-B</t>
  </si>
  <si>
    <t>13-C</t>
  </si>
  <si>
    <t>19-A</t>
  </si>
  <si>
    <t>19-B</t>
  </si>
  <si>
    <t>20-A</t>
  </si>
  <si>
    <t>20-B</t>
  </si>
  <si>
    <t>21-A</t>
  </si>
  <si>
    <t>21-B</t>
  </si>
  <si>
    <t>25-A</t>
  </si>
  <si>
    <t>25-B</t>
  </si>
  <si>
    <t>25-C</t>
  </si>
  <si>
    <t>33-A</t>
  </si>
  <si>
    <t>33-B</t>
  </si>
  <si>
    <t>33-C</t>
  </si>
  <si>
    <t>34-A</t>
  </si>
  <si>
    <t>34-B</t>
  </si>
  <si>
    <t>34-C</t>
  </si>
  <si>
    <t>36-A</t>
  </si>
  <si>
    <t>36-B</t>
  </si>
  <si>
    <t>Taux de chargement maximal instantané de Z UGB/ha à la parcelle, en période hivernale allant du xx/xx au xx/xx, sur les parcelles engagées (D1 = date début), niv 2</t>
  </si>
  <si>
    <t>Taux de chargement maximal instantané de Z UGB/ha à la parcelle, en période hivernale allant du xx/xx au xx/xx, sur les parcelles engagées (D2 = date FIN), niv 1</t>
  </si>
  <si>
    <t>Taux de chargement maximal instantané de Z UGB/ha à la parcelle, en période hivernale allant du xx/xx au xx/xx, sur les parcelles engagées (D1 = date début), niv 1</t>
  </si>
  <si>
    <t>25-D</t>
  </si>
  <si>
    <t>25-E</t>
  </si>
  <si>
    <t>25-F</t>
  </si>
  <si>
    <t>Taux de chargement maximal instantané de Z UGB/ha à la parcelle, en période hivernale allant du xx/xx au xx/xx, sur les parcelles engagées, niv 2</t>
  </si>
  <si>
    <t>Taux de chargement maximal instantané de Z UGB/ha à la parcelle, en période hivernale allant du xx/xx au xx/xx, sur les parcelles engagées (D2 = date FIN), niv 2</t>
  </si>
  <si>
    <t>25-G</t>
  </si>
  <si>
    <t>25-H</t>
  </si>
  <si>
    <t>25-I</t>
  </si>
  <si>
    <t>Taux de chargement maximal instantané de Z UGB/ha à la parcelle, en période hivernale allant du xx/xx au xx/xx, sur les parcelles engagées, niv 3</t>
  </si>
  <si>
    <t>Taux de chargement maximal instantané de Z UGB/ha à la parcelle, en période hivernale allant du xx/xx au xx/xx, sur les parcelles engagées (D1 = date début), niv 3</t>
  </si>
  <si>
    <t>Taux de chargement maximal instantané de Z UGB/ha à la parcelle, en période hivernale allant du xx/xx au xx/xx, sur les parcelles engagées (D2 = date FIN), niv 3</t>
  </si>
  <si>
    <t>25-J</t>
  </si>
  <si>
    <t>25-K</t>
  </si>
  <si>
    <t>25-L</t>
  </si>
  <si>
    <t>Taux de chargement maximal instantané de Z UGB/ha à la parcelle, en période hivernale allant du xx/xx au xx/xx, sur les parcelles engagées, niv 4</t>
  </si>
  <si>
    <t>Taux de chargement maximal instantané de Z UGB/ha à la parcelle, en période hivernale allant du xx/xx au xx/xx, sur les parcelles engagées (D1 = date début), niv 4</t>
  </si>
  <si>
    <t>Taux de chargement maximal instantané de Z UGB/ha à la parcelle, en période hivernale allant du xx/xx au xx/xx, sur les parcelles engagées (D2 = date FIN), niv 4</t>
  </si>
  <si>
    <t>26-A</t>
  </si>
  <si>
    <t>26-B</t>
  </si>
  <si>
    <t>26-C</t>
  </si>
  <si>
    <t>26-D</t>
  </si>
  <si>
    <t>P25-D</t>
  </si>
  <si>
    <t>P25-F</t>
  </si>
  <si>
    <t>P25-G</t>
  </si>
  <si>
    <t>P25-H</t>
  </si>
  <si>
    <t>P25-I</t>
  </si>
  <si>
    <t>P25-J</t>
  </si>
  <si>
    <t>P25-K</t>
  </si>
  <si>
    <t>P25-L</t>
  </si>
  <si>
    <t>P26-A</t>
  </si>
  <si>
    <t>P26-B</t>
  </si>
  <si>
    <t>P26-C</t>
  </si>
  <si>
    <t>P26-D</t>
  </si>
  <si>
    <t>Limitation de la fertilisation azotée à W kg N au cours des 5 ans (hors apports par pâturage) ou absence totale d’apport de fertilisants azotés minéraux et organiques (hors apports par pâturage) : obligation à respecter à déterminer, niv 1</t>
  </si>
  <si>
    <t>Limitation de la fertilisation azotée à W kg N au cours des 5 ans (hors apports par pâturage) ou absence totale d’apport de fertilisants azotés minéraux et organiques (hors apports par pâturage) : obligation à respecter à déterminer, niv 2</t>
  </si>
  <si>
    <t>22-A</t>
  </si>
  <si>
    <t>22-B</t>
  </si>
  <si>
    <t>22-C</t>
  </si>
  <si>
    <t>22-D</t>
  </si>
  <si>
    <t>Taux de chargement maximal moyen annuel à la parcelle de X UGB/ha, niv 1</t>
  </si>
  <si>
    <t>Taux de chargement maximal moyen annuel à la parcelle de X UGB/ha, niv 2</t>
  </si>
  <si>
    <t>Taux de chargement maximal moyen annuel à la parcelle de X UGB/ha, niv 3</t>
  </si>
  <si>
    <t>Taux de chargement maximal moyen annuel à la parcelle de X UGB/ha, niv 4</t>
  </si>
  <si>
    <t>23-A</t>
  </si>
  <si>
    <t>23-B</t>
  </si>
  <si>
    <t>23-C</t>
  </si>
  <si>
    <t>23-D</t>
  </si>
  <si>
    <t>Taux de chargement minimal moyen annuel de Y UGB/ha sur les surfaces en herbe à l'échelle de l'exploitation, niv 1</t>
  </si>
  <si>
    <t>Taux de chargement minimal moyen annuel de Y UGB/ha sur les surfaces en herbe à l'échelle de l'exploitation, niv 2</t>
  </si>
  <si>
    <t>Taux de chargement minimal moyen annuel de Y UGB/ha sur les surfaces en herbe à l'échelle de l'exploitation, niv 3</t>
  </si>
  <si>
    <t>Taux de chargement minimal moyen annuel de Y UGB/ha sur les surfaces en herbe à l'échelle de l'exploitation, niv 4</t>
  </si>
  <si>
    <t>P11-A</t>
  </si>
  <si>
    <t>P11-B</t>
  </si>
  <si>
    <t>P11-C</t>
  </si>
  <si>
    <t>P22-A</t>
  </si>
  <si>
    <t>P22-B</t>
  </si>
  <si>
    <t>P22-C</t>
  </si>
  <si>
    <t>P22-D</t>
  </si>
  <si>
    <t>23-E</t>
  </si>
  <si>
    <t>P23-A</t>
  </si>
  <si>
    <t>P23-B</t>
  </si>
  <si>
    <t>P23-C</t>
  </si>
  <si>
    <t>P23-D</t>
  </si>
  <si>
    <t>P23-E</t>
  </si>
  <si>
    <t>P25-E</t>
  </si>
  <si>
    <t>28-A</t>
  </si>
  <si>
    <t>28-B</t>
  </si>
  <si>
    <t>28-C</t>
  </si>
  <si>
    <t>28-D</t>
  </si>
  <si>
    <t>28-E</t>
  </si>
  <si>
    <t>28-F</t>
  </si>
  <si>
    <t>28-G</t>
  </si>
  <si>
    <t>28-H</t>
  </si>
  <si>
    <t>28-I</t>
  </si>
  <si>
    <t>28-J</t>
  </si>
  <si>
    <t>28-K</t>
  </si>
  <si>
    <t>28-L</t>
  </si>
  <si>
    <t>28-M</t>
  </si>
  <si>
    <t>28-N</t>
  </si>
  <si>
    <t>MAEC Biodiversité - Amélioration de la gestion des surfaces herbagères et pastorales par le pâturage (PRA3)</t>
  </si>
  <si>
    <t>MAEC Biodiversité - Maintien de l'ouverture des milieux (OUV1)</t>
  </si>
  <si>
    <t>MAEC Biodiversité - Maintien de l'ouverture des milieux - amélioration de la gestion par le pâturage (OUV2)</t>
  </si>
  <si>
    <t>P28-A</t>
  </si>
  <si>
    <t>P28-B</t>
  </si>
  <si>
    <t>P28-C</t>
  </si>
  <si>
    <t>P28-D</t>
  </si>
  <si>
    <t>P28-E</t>
  </si>
  <si>
    <t>P28-F</t>
  </si>
  <si>
    <t>P28-G</t>
  </si>
  <si>
    <t>P28-H</t>
  </si>
  <si>
    <t>P28-I</t>
  </si>
  <si>
    <t>P28-J</t>
  </si>
  <si>
    <t>P28-K</t>
  </si>
  <si>
    <t>P28-L</t>
  </si>
  <si>
    <t>P28-M</t>
  </si>
  <si>
    <t>P28-N</t>
  </si>
  <si>
    <t>14-A</t>
  </si>
  <si>
    <t>14-B</t>
  </si>
  <si>
    <t>14-C</t>
  </si>
  <si>
    <t>Part minimale de Z % de la SAU en PP, niv 1</t>
  </si>
  <si>
    <t>Part minimale de Z % de la SAU en PP, niv 2</t>
  </si>
  <si>
    <t>Part minimale de Z % de la SAU en PP, niv 3</t>
  </si>
  <si>
    <r>
      <t xml:space="preserve">MAEC Climat - Bien- être animal - Autonomie fourragère  - </t>
    </r>
    <r>
      <rPr>
        <sz val="11"/>
        <rFont val="Calibri"/>
        <family val="2"/>
      </rPr>
      <t>É</t>
    </r>
    <r>
      <rPr>
        <sz val="11"/>
        <rFont val="Calibri"/>
        <family val="2"/>
        <scheme val="minor"/>
      </rPr>
      <t>levages d'herbivores (HBV1)</t>
    </r>
  </si>
  <si>
    <r>
      <t xml:space="preserve">MAEC Climat - Bien- être animal - Autonomie fourragère  - </t>
    </r>
    <r>
      <rPr>
        <sz val="11"/>
        <rFont val="Calibri"/>
        <family val="2"/>
      </rPr>
      <t>É</t>
    </r>
    <r>
      <rPr>
        <sz val="11"/>
        <rFont val="Calibri"/>
        <family val="2"/>
        <scheme val="minor"/>
      </rPr>
      <t>levages d'herbivores (HBV2)</t>
    </r>
  </si>
  <si>
    <r>
      <t xml:space="preserve">MAEC Climat - Bien- être animal - Autonomie fourragère  - </t>
    </r>
    <r>
      <rPr>
        <sz val="11"/>
        <rFont val="Calibri"/>
        <family val="2"/>
      </rPr>
      <t>É</t>
    </r>
    <r>
      <rPr>
        <sz val="11"/>
        <rFont val="Calibri"/>
        <family val="2"/>
        <scheme val="minor"/>
      </rPr>
      <t>levages d'herbivores (HBV3)</t>
    </r>
  </si>
  <si>
    <t>P14-A</t>
  </si>
  <si>
    <t>P14-B</t>
  </si>
  <si>
    <t>P14-C</t>
  </si>
  <si>
    <t>Paramètre à définir (colonne informative)</t>
  </si>
  <si>
    <t>Valeur à paramétrer dans ISIS (colonne à compléter)</t>
  </si>
  <si>
    <t>W1&lt;W2&lt;W3</t>
  </si>
  <si>
    <t>Nom de la structure formatrice N°4</t>
  </si>
  <si>
    <t>Nom de la structure formatrice N°5</t>
  </si>
  <si>
    <t>Nom de la structure formatrice N°6</t>
  </si>
  <si>
    <t>Code PAEC</t>
  </si>
  <si>
    <t>Nom territoire</t>
  </si>
  <si>
    <t>Opérateur</t>
  </si>
  <si>
    <t>Enjeu</t>
  </si>
  <si>
    <t>Agence</t>
  </si>
  <si>
    <t>Enjeu PAEC</t>
  </si>
  <si>
    <t>Statut du PAEC au 15/12/2022</t>
  </si>
  <si>
    <t>Modifications demandées, si réserve</t>
  </si>
  <si>
    <t>Enveloppe réservataire initiale campagne 2023</t>
  </si>
  <si>
    <t>Statut du PAEC janvier</t>
  </si>
  <si>
    <t>Transfert post déclaration PAC</t>
  </si>
  <si>
    <t>Chambre d'Agriculture des Landes</t>
  </si>
  <si>
    <t>Eau AEAG</t>
  </si>
  <si>
    <t>NA_AGEN</t>
  </si>
  <si>
    <t>Coteaux de l'Agenais</t>
  </si>
  <si>
    <t>Conservatoire d'espaces naturels de Nouvelle-Aquitaine</t>
  </si>
  <si>
    <t>NA_ARLA</t>
  </si>
  <si>
    <t>Bassin versant de l'Arnoult-Lucérat et AAC Landrais</t>
  </si>
  <si>
    <t>Eau 17</t>
  </si>
  <si>
    <t>NA_BATP</t>
  </si>
  <si>
    <t>Bassin versant de la Touche Poupard</t>
  </si>
  <si>
    <t>SERTAD (Syndicat pour l'étude et la réalisation des travaux d'amélioration de la desserte en eau potable du sud des Deux-Sèvres)</t>
  </si>
  <si>
    <t>Eau AELB</t>
  </si>
  <si>
    <t>NA_BD24</t>
  </si>
  <si>
    <t>Coteaux calcaires et petites vallées humides en Dordogne</t>
  </si>
  <si>
    <t>Chambre d'agriculture de la Dordogne</t>
  </si>
  <si>
    <t>NA_BEAL</t>
  </si>
  <si>
    <t>Limousin : territoire d'élevage</t>
  </si>
  <si>
    <t>Chambre d'Agriculture de la Creuse</t>
  </si>
  <si>
    <t>NA_BHGS</t>
  </si>
  <si>
    <t xml:space="preserve">Sites Natura 2000 FR7200688 "Bocage humide de Cadaujac et Saint Médard d'Eyrans" et FR7200797 "Réseau hydrographique du Gat Mort et du Saucats" </t>
  </si>
  <si>
    <t>Communauté de communes de Montesquieu</t>
  </si>
  <si>
    <t>NA_BILI</t>
  </si>
  <si>
    <t>Sites à enjeux biodiversité du limousin hors PNR</t>
  </si>
  <si>
    <t>Chambre d'Agriculture de la Haute-Vienne</t>
  </si>
  <si>
    <t>NA_BOUT</t>
  </si>
  <si>
    <t>Aires d'alimentation de captages de la Boutonne Amont</t>
  </si>
  <si>
    <t>Syndicat Mixte d'Alimentation en Eau Potable 4B (SMAEP 4B)</t>
  </si>
  <si>
    <t>NA_BSUD</t>
  </si>
  <si>
    <t>PAEC Elevage Bassin Sud</t>
  </si>
  <si>
    <t>Chambre d'agriculture des Pyrénées Atlantiques</t>
  </si>
  <si>
    <t>NA_BVAC</t>
  </si>
  <si>
    <t>Bassin Versant de l'Aume-Couture</t>
  </si>
  <si>
    <t>EPTB Charente</t>
  </si>
  <si>
    <t>NA_BVLR</t>
  </si>
  <si>
    <t>Aires d'alimentation des captages prioritaires de Varaize, Fraise Bois Boulard et Anais de l'agglomération de La Rochelle</t>
  </si>
  <si>
    <t>Communauté d'Agglomération de La Rochelle</t>
  </si>
  <si>
    <t>NA_BVNE</t>
  </si>
  <si>
    <t>Vallée du Né et de ses affluents</t>
  </si>
  <si>
    <t>Syndicat du Bassin Versant du Né (SBVNé)</t>
  </si>
  <si>
    <t>NA_CA33</t>
  </si>
  <si>
    <t>PAEC Biodiversité Gironde CA33</t>
  </si>
  <si>
    <t>Chambre d'Agriculture de la Gironde</t>
  </si>
  <si>
    <t>NA_CEBR</t>
  </si>
  <si>
    <t>Bassin Versant du Cébron</t>
  </si>
  <si>
    <t>SPL des Eaux du Cébron</t>
  </si>
  <si>
    <t>NA_CERE</t>
  </si>
  <si>
    <t xml:space="preserve">Vallée de la Cère </t>
  </si>
  <si>
    <t>EPIDOR - EPTB Dordogne</t>
  </si>
  <si>
    <t>NA_COSH</t>
  </si>
  <si>
    <t>BAC Coulonge et Saint Hippolyte</t>
  </si>
  <si>
    <t>NA_COTU</t>
  </si>
  <si>
    <t>VALLEE DE LA TUDE ET COTEAUX DU MONTMORELIEN</t>
  </si>
  <si>
    <t>CHAMBRE AGRICULTURE CHARENTE</t>
  </si>
  <si>
    <t>NA_D047</t>
  </si>
  <si>
    <t>Département de Lot-et-Garonne</t>
  </si>
  <si>
    <t>Chambre d'agriculture 47 (CDA47)</t>
  </si>
  <si>
    <t>NA_DOUB</t>
  </si>
  <si>
    <t>Vallées de la Double</t>
  </si>
  <si>
    <t>Syndicat Mixte du Bassin de l'Isle</t>
  </si>
  <si>
    <t>NA_DROP</t>
  </si>
  <si>
    <t>Bassin versant du Dropt en 24 et 47</t>
  </si>
  <si>
    <t>EPIDROPT</t>
  </si>
  <si>
    <t>NA_DROU</t>
  </si>
  <si>
    <t>Aire d'Alimentation de Captages des Puits de Chez Drouillard</t>
  </si>
  <si>
    <t>Commune de Barbezieux-Saint-Hilaire</t>
  </si>
  <si>
    <t>NA_DRTN</t>
  </si>
  <si>
    <t>Sites Natura 2000 "Réseau hydrographique du Dropt" et "Grottes du Trou Noir"</t>
  </si>
  <si>
    <t>NA_EL24</t>
  </si>
  <si>
    <t>Territoire élevage Dordogne</t>
  </si>
  <si>
    <t>NA_ENGE</t>
  </si>
  <si>
    <t>Réseau hydrographique de l'Engranne (FR7200690) et Réseau hydrographique du Gestas (FR7200803)</t>
  </si>
  <si>
    <t>Syndicat Mixte Eaux et Rivières de l'Entre Deux Mers</t>
  </si>
  <si>
    <t>EAUX DE VIENNE - SIVEER</t>
  </si>
  <si>
    <t>NA_EVLB</t>
  </si>
  <si>
    <t>Aires d'alimentation des captages Re-Sources d'Eaux de Vienne dans le bassin Loire-Bretagne</t>
  </si>
  <si>
    <t>NA_GARO</t>
  </si>
  <si>
    <t>Garonne en Nouvelle-Aquitaine</t>
  </si>
  <si>
    <t>Syndicat Mixte d'Etudes et d'Aménagement de la Garonne (SMEAG)</t>
  </si>
  <si>
    <t>NA_GDCO</t>
  </si>
  <si>
    <t>Aires d'Alimentation des Captages de la Source de la Fosse Tidet,
de la source de la Touche et du forage de la Prairie de Triac</t>
  </si>
  <si>
    <t>Communauté d'Agglomération de Grand Cognac</t>
  </si>
  <si>
    <t>NA_GELI</t>
  </si>
  <si>
    <t>La Gélise en Nouvelle Aquitaine</t>
  </si>
  <si>
    <t>Albret Communauté</t>
  </si>
  <si>
    <t>NA_GIRO</t>
  </si>
  <si>
    <t>PAEC Elevage en Gironde</t>
  </si>
  <si>
    <t>NA_GLVL</t>
  </si>
  <si>
    <t>Aires d'alimentation des captages de Glane et Valouse</t>
  </si>
  <si>
    <t>Syndicat Mixte des Eaux de la Dordogne (SMDE 24)</t>
  </si>
  <si>
    <t>NA_GODS</t>
  </si>
  <si>
    <t>Zones prioritaires pour l'Outarde canepetière et la conservation des espèces et des habitats patrimoniaux des Deux-Sèvres</t>
  </si>
  <si>
    <t>Groupe Ornithologique des Deux-Sèvres</t>
  </si>
  <si>
    <t>NA_GPAU</t>
  </si>
  <si>
    <t>Plaine Alluviale du Gave de Pau</t>
  </si>
  <si>
    <t xml:space="preserve">Syndicat Mixte d'Eau Potable de la Région de Jurançon </t>
  </si>
  <si>
    <t>NA_GPCU</t>
  </si>
  <si>
    <t>GRAND POITIERS COMMUNAUTE URBAINE</t>
  </si>
  <si>
    <t>NA_HVSE</t>
  </si>
  <si>
    <t>Haute vallée de la Seugne en amont de Pons et affluents</t>
  </si>
  <si>
    <t>Etablissement Public Territorial de Bassin Charente (EPTB Charente)</t>
  </si>
  <si>
    <t>NA_ISDR</t>
  </si>
  <si>
    <t>Vallées de l'Isle et de la Dronne, Isle de Périgueux à sa confluence avec la Dordogne et Dronne de Brantôme à sa confluence avec l'Isle</t>
  </si>
  <si>
    <t>EPIDOR – EPTB Dordogne</t>
  </si>
  <si>
    <t>NA_LAND</t>
  </si>
  <si>
    <t>Sites Natura 2000 des Landes</t>
  </si>
  <si>
    <t>LANDES NATURE</t>
  </si>
  <si>
    <t>NA_LONE</t>
  </si>
  <si>
    <t>Bassin versant du Longeron enjeu Eau</t>
  </si>
  <si>
    <t>Établissement Public Territorial du Bassin de la Sèvre Nantaise</t>
  </si>
  <si>
    <t>NA_LOTA</t>
  </si>
  <si>
    <t>Bassin versant du Lot aval</t>
  </si>
  <si>
    <t>Syndicat mixte pour l'aménagement de la vallée du lot47</t>
  </si>
  <si>
    <t>NA_MABL</t>
  </si>
  <si>
    <t>PAEC Marais et cours d'eau du Blayais</t>
  </si>
  <si>
    <t>Commuanuté de Communes de l'Estuaire</t>
  </si>
  <si>
    <t>NA_MACH</t>
  </si>
  <si>
    <t>Marais Charentais</t>
  </si>
  <si>
    <t>Chambre interdépartementale d'agriculture de la Charente-Maritime et des Deux-Sèvres</t>
  </si>
  <si>
    <t>NA_MAEM</t>
  </si>
  <si>
    <t>Marais Estuariens du Médoc</t>
  </si>
  <si>
    <t>Syndicat Mixte d'Aménagement et de Gestion du Parc naturel régional Médoc</t>
  </si>
  <si>
    <t>NA_MAPO</t>
  </si>
  <si>
    <t>Marais Poitevin</t>
  </si>
  <si>
    <t>Etablissement public du Marais poitevin</t>
  </si>
  <si>
    <t>NA_MASA</t>
  </si>
  <si>
    <t>MARAIS SALANTS DE L'ILE DE RE</t>
  </si>
  <si>
    <t>NA_MBIO</t>
  </si>
  <si>
    <t>Biodiversité 64</t>
  </si>
  <si>
    <t>Chambre d'Agricutlure des Pyrénées-Atlantiques</t>
  </si>
  <si>
    <t>NA_MDBA</t>
  </si>
  <si>
    <t>Marais du bec d'Ambès</t>
  </si>
  <si>
    <t>BORDEAUX METROPOLE</t>
  </si>
  <si>
    <t>NA_MERO</t>
  </si>
  <si>
    <t>Champagne de Méron - Plaines des Douces</t>
  </si>
  <si>
    <t>Parc Naturel Régional Loire Anjou Touraine</t>
  </si>
  <si>
    <t>NA_Mi40</t>
  </si>
  <si>
    <t>PTGE Midour Landes</t>
  </si>
  <si>
    <t>Institution Adour</t>
  </si>
  <si>
    <t>NA_MILL</t>
  </si>
  <si>
    <t>Biodiversité sur le Parc naturel régional de Millevaches en Limousin</t>
  </si>
  <si>
    <t>Parc naturel régional de Millevaches en Limousin</t>
  </si>
  <si>
    <t>NA_MOAB</t>
  </si>
  <si>
    <t>Forêt de Moulière, Plateau d'Archigny-Bellefonds</t>
  </si>
  <si>
    <t>CHAMBRE D'AGRICULTURE DE LA VIENNE</t>
  </si>
  <si>
    <t>NA_MONT</t>
  </si>
  <si>
    <t>Bocages et Vallées du Montmorillonnais</t>
  </si>
  <si>
    <t>NA_MOUV</t>
  </si>
  <si>
    <t>Aire d'Alimentation de Captages de la source de la Mouvière</t>
  </si>
  <si>
    <t>SIAEP du Nord-Est Charente</t>
  </si>
  <si>
    <t>NA_MPAS</t>
  </si>
  <si>
    <t>Montagnes du Béarn et du Pays Basque</t>
  </si>
  <si>
    <t>NA_NO16</t>
  </si>
  <si>
    <t>AAC NO16 : Moulin Neuf, Roche et Vars</t>
  </si>
  <si>
    <t>SIAEP Nord-Ouest Charente</t>
  </si>
  <si>
    <t>NA_OLIM</t>
  </si>
  <si>
    <t>Tête du bassin Loire-Bretagne en Limousin</t>
  </si>
  <si>
    <t>NA_OUPC</t>
  </si>
  <si>
    <t>Plaines à Outarde du Poitou-Charentes</t>
  </si>
  <si>
    <t>NA_PLBV</t>
  </si>
  <si>
    <t>Parc Naturel Régional Périgord-Limousin - Zone Biodiversité - Bassins Versants Adour Garonne</t>
  </si>
  <si>
    <t>Parc Naturel Régional Périgord-Limousin</t>
  </si>
  <si>
    <t>NA_PLPF</t>
  </si>
  <si>
    <t>Parc Naturel Régional Périgord-Limousin - Zone Pastoralisme - Prairies Fleuries</t>
  </si>
  <si>
    <t>NA_PNRM</t>
  </si>
  <si>
    <t>Pastoralisme sur le Parc naturel régional de Millevaches en Limousin</t>
  </si>
  <si>
    <t>NA_PSLI</t>
  </si>
  <si>
    <t>"Palus de Saint Loubès et d'Izon" FR7200682</t>
  </si>
  <si>
    <t>NA_RHBL</t>
  </si>
  <si>
    <t>Réseaux hydrographiques du Brion, du Beuve, de la Bassanne et du Lisos</t>
  </si>
  <si>
    <t>Syndicat Mixte d'Aménagement Hydraulique des bassins versants du Beuve et de la Bassanne (SMAHBB)</t>
  </si>
  <si>
    <t>NA_RIRU</t>
  </si>
  <si>
    <t>Ribou Rucette</t>
  </si>
  <si>
    <t>Agglomération du Choletais</t>
  </si>
  <si>
    <t>NA_RJMB</t>
  </si>
  <si>
    <t>Réseau Hydrographique des Jalles et Marais de Bruges</t>
  </si>
  <si>
    <t>NA_SABV</t>
  </si>
  <si>
    <t>PAEC Vienne médiane et bassin de la Briance</t>
  </si>
  <si>
    <t>Syndicat d'Aménagement du Bassin de la Vienne</t>
  </si>
  <si>
    <t>NA_SECO</t>
  </si>
  <si>
    <t>Bassin d'alimentation des captages du Centre-Ouest et de la Cadorie</t>
  </si>
  <si>
    <t>Syndicat des Eaux du Centre-Ouest</t>
  </si>
  <si>
    <t>NA_SENA</t>
  </si>
  <si>
    <t>Bassin versant de la Sèvre niortaise amont</t>
  </si>
  <si>
    <t>NA_SEVT</t>
  </si>
  <si>
    <t>Bassins d'alimentation des captages du SEVT (Thouarsais/Seneuil)</t>
  </si>
  <si>
    <t>Syndicat d'Eau du Val du Thouet</t>
  </si>
  <si>
    <t>NA_VABO</t>
  </si>
  <si>
    <t>NA_VACH</t>
  </si>
  <si>
    <t>VALLEE DE LA CHARENTE (Vallée de la Charente en Amont d'Angoulême, Vallée de la Charente entre Angoulême et Cognac, Vallées Calcaires Péri-Angoumoisines)</t>
  </si>
  <si>
    <t>NA_VALA</t>
  </si>
  <si>
    <t>Vallée de l’Antenne</t>
  </si>
  <si>
    <t>EPAGE SYMBA</t>
  </si>
  <si>
    <t>NA_VAMO</t>
  </si>
  <si>
    <t>Vallée et palus du Moron</t>
  </si>
  <si>
    <t xml:space="preserve">Syndicat du Moron </t>
  </si>
  <si>
    <t>NA_VEZE</t>
  </si>
  <si>
    <t>Vallée de la Vézère dans le département de la Dordogne</t>
  </si>
  <si>
    <t>NA_VIAV</t>
  </si>
  <si>
    <t>Vienne Aval</t>
  </si>
  <si>
    <t>NA_VICO</t>
  </si>
  <si>
    <t>AAC VIVIER COURANCE</t>
  </si>
  <si>
    <t>NIORT AGGLO</t>
  </si>
  <si>
    <t>NA_ZIPC</t>
  </si>
  <si>
    <t>Zones Intermédiaires de Nouvelle Aquitaine</t>
  </si>
  <si>
    <t>NA_ZP24</t>
  </si>
  <si>
    <t>Zone pastorale de la Dordogne</t>
  </si>
  <si>
    <t>Chambre d'agriculture de La Dordogne</t>
  </si>
  <si>
    <t>Enjeu du territoire 2024</t>
  </si>
  <si>
    <t>Enjeu du territoire 2023</t>
  </si>
  <si>
    <t>Enjeu du territoire retenu</t>
  </si>
  <si>
    <t>Plage d'effectifs herbivores pour les entités collectives (1-XXXXX)</t>
  </si>
  <si>
    <t>20-C</t>
  </si>
  <si>
    <t>20-D</t>
  </si>
  <si>
    <t>P20-C</t>
  </si>
  <si>
    <t>P20-D</t>
  </si>
  <si>
    <t>PREREQUIS</t>
  </si>
  <si>
    <t>Absence d'apports magnésiens et de chaux et/ou respecter la limitation de fertilisation P : obligation à respecter à déterminer, niv 2</t>
  </si>
  <si>
    <t>Non destruction du couvert</t>
  </si>
  <si>
    <t>Montants unitaires  pour les cultures légumières  de plein champ
€/ha</t>
  </si>
  <si>
    <t>PLAFOND / EXPLOITATION</t>
  </si>
  <si>
    <t>pas de plafond pour les structures collectives et 6000 € pour les individuelles</t>
  </si>
  <si>
    <t>pas de plafond</t>
  </si>
  <si>
    <t>Un plafond maximal à 20000€ en cas de cumul des 4 mesures "milieux humides"</t>
  </si>
  <si>
    <t>Outarde : 13000 € / Pollinisateur : 2000€</t>
  </si>
  <si>
    <t>0,8 €/ml</t>
  </si>
  <si>
    <t>62 €/mare</t>
  </si>
  <si>
    <t>1,6 €/ml</t>
  </si>
  <si>
    <t>X % des terres arables de l'exploitation en BNI ou en légumineuses</t>
  </si>
  <si>
    <t>Les IAE comportent :
- au minimum V points de % des TA en couverts favorables aux pollinisateurs / jachères mellifères</t>
  </si>
  <si>
    <t>Les IAE comportent :
-au minimum W points de % des TA en haies</t>
  </si>
  <si>
    <t>Taux de CHARGEMENT MOYEN ANNUEL maximal de W UGB/ha de surface fourragère, niv 1</t>
  </si>
  <si>
    <t>Taux de CHARGEMENT MOYEN ANNUEL maximal de W UGB/ha de surface fourragère, niv 2</t>
  </si>
  <si>
    <t>Taux de CHARGEMENT MOYEN ANNUEL maximal de W UGB/ha de surface fourragère, niv 3</t>
  </si>
  <si>
    <t>Nombre de coupes maximum au cours des 5 ans sur chaque roselière engagée : fréquence définie localement.</t>
  </si>
  <si>
    <t>Lister les modalités d'exploitation de la roselière (dont matériel autorisé)</t>
  </si>
  <si>
    <t>Absence d'intervention mécanique sur chaque roselière engagée (D1 = date début d'interdiction)</t>
  </si>
  <si>
    <t>Absence d'intervention mécanique sur chaque roselière engagée (D2 = date fin d'interdiction)</t>
  </si>
  <si>
    <t>Absence d'intervention "tout court" sur chaque roselière engagée (D1 = date début d'interdiction)</t>
  </si>
  <si>
    <t>Absence d'intervention "tout court" sur chaque roselière engagée (D2 = date fin d'interdiction)</t>
  </si>
  <si>
    <r>
      <t xml:space="preserve">X </t>
    </r>
    <r>
      <rPr>
        <sz val="11"/>
        <rFont val="Calibri"/>
        <family val="2"/>
      </rPr>
      <t>≤ 1,4 UGB/ha/an</t>
    </r>
  </si>
  <si>
    <r>
      <t xml:space="preserve">0,05 </t>
    </r>
    <r>
      <rPr>
        <sz val="11"/>
        <rFont val="Calibri"/>
        <family val="2"/>
      </rPr>
      <t>≤ Y ≤ 0,2 UGB/ha/an</t>
    </r>
  </si>
  <si>
    <t>Taux de chargement minimal moyen annuel de X UGB/ha sur les surfaces en herbe à l'échelle de l'exploitation,</t>
  </si>
  <si>
    <r>
      <t xml:space="preserve">0,05 </t>
    </r>
    <r>
      <rPr>
        <sz val="11"/>
        <rFont val="Calibri"/>
        <family val="2"/>
      </rPr>
      <t>≤ X ≤ 0,2 UGB/ha/an</t>
    </r>
  </si>
  <si>
    <t>Y ≤ 1,4 UGB/ha/an</t>
  </si>
  <si>
    <t>Taux de chargement maximal instantané de Z UGB/ha à la parcelle, en période hivernale allant du xx/xx au xx/xx, sur les parcelles engagées, niv 1</t>
  </si>
  <si>
    <t>Limitation de la fertilisation azotée à W kg N / ha / an chaque année au cours des 5 ans (hors apports par pâturage) ou absence totale d’apport de fertilisants azotés minéraux et organiques (hors apports par pâturage) : obligation à respecter à déterminer, niv 3</t>
  </si>
  <si>
    <t>Limitation de la fertilisation azotée à W kg N / ha / an chaque année au cours des 5 ans (hors apports par pâturage) ou absence totale d’apport de fertilisants azotés minéraux et organiques (hors apports par pâturage) : obligation à respecter à déterminer, niv 4</t>
  </si>
  <si>
    <t>Couverts autorisés : lister les espèces, par famille, et par nom vernaculaire (en français)</t>
  </si>
  <si>
    <t>Largeur minimale de x mètres et maximale de y mètres et/ou surface minimale de z ha du couvert d'intérêt : valeur de X</t>
  </si>
  <si>
    <t>Largeur minimale de x mètres et maximale de y mètres et/ou surface minimale de z ha du couvert d'intérêt : valeur de Y</t>
  </si>
  <si>
    <t>Largeur minimale de x mètres et maximale de y mètres et/ou surface minimale de z ha du couvert d'intérêt : valeur de Z</t>
  </si>
  <si>
    <t>Absence d'intervention mécanique entre le XX/XX et le XX/XX : date de début.</t>
  </si>
  <si>
    <t>Absence d'intervention mécanique entre le XX/XX et le XX/XX : date de fin.</t>
  </si>
  <si>
    <t>Absence d'intervention mécanique entre le XX/XX et le XX/XX : modalités d'entretien, le cas échéant</t>
  </si>
  <si>
    <t>Largeur minimale de X mètres et/ou taille minimale de Y ha du couvert herbacé : valeur de X</t>
  </si>
  <si>
    <t>Largeur minimale de X mètres et/ou taille minimale de Y ha du couvert herbacé : valeur de Y</t>
  </si>
  <si>
    <t>Hors surface mise en défens, limitation de la fertilisation azotée : Y kg d'azote maximum / ha / an, ou absence totale de fertilisation azotée</t>
  </si>
  <si>
    <t>Qualification de l'opérateur</t>
  </si>
  <si>
    <t>Enveloppe réservataire DEFINITIVE 
après transfert campagne 2024</t>
  </si>
  <si>
    <t>NA_ACOR</t>
  </si>
  <si>
    <t>AAC d'Orist</t>
  </si>
  <si>
    <t xml:space="preserve">Biodiversité </t>
  </si>
  <si>
    <t xml:space="preserve">Elevage - maintien des prairies </t>
  </si>
  <si>
    <t>NA_GUER</t>
  </si>
  <si>
    <t>Bassin versant de la Guerlie</t>
  </si>
  <si>
    <t>Chambre d'Agriculture de la Charente</t>
  </si>
  <si>
    <t xml:space="preserve">Zone pastorale </t>
  </si>
  <si>
    <t>NA_PNMB</t>
  </si>
  <si>
    <t>Parc Naturel Marin du Bassin d'Arcachon</t>
  </si>
  <si>
    <t>Vallées de Bocage et de Gâtine</t>
  </si>
  <si>
    <t xml:space="preserve">Zone intermédiaire </t>
  </si>
  <si>
    <t>Question N°1 : A quel titre postulez-vous à cet appel à projet 2025 ?</t>
  </si>
  <si>
    <t>Surfaces concernées (campagne 2025 uniquement)</t>
  </si>
  <si>
    <t>Colonne1</t>
  </si>
  <si>
    <t>NA_EVAG</t>
  </si>
  <si>
    <t>Aires d'alimentation des captages Re-Sources d'Eaux de Vienne dans le bassin Adour-Garonne</t>
  </si>
  <si>
    <t>PAEC validé en 2023 et/ou 2024</t>
  </si>
  <si>
    <t>Nouveau 2025</t>
  </si>
  <si>
    <t>NON, je ne souhaite pas modifier mon dossier. Je complète les onglets A ; D et F.</t>
  </si>
  <si>
    <t>OUI, je souhaite modifier mon dossier. J'indique les changements majeurs ci-dessous et je complète les onglets A ; D et F. Je note que mon dossier sera réexaminé et renoté.</t>
  </si>
  <si>
    <t>Nom de la formation N°1</t>
  </si>
  <si>
    <t>Nom de la formation N°2</t>
  </si>
  <si>
    <t>Nom de la formation N°3</t>
  </si>
  <si>
    <t>Nom de la formation N°4</t>
  </si>
  <si>
    <t>Nom de la formation N°5</t>
  </si>
  <si>
    <t>Nom de la formation N°6</t>
  </si>
  <si>
    <r>
      <t xml:space="preserve">Contenu des formations pour les mesures thématique </t>
    </r>
    <r>
      <rPr>
        <b/>
        <sz val="11"/>
        <rFont val="Calibri"/>
        <family val="2"/>
        <scheme val="minor"/>
      </rPr>
      <t>"eau"</t>
    </r>
    <r>
      <rPr>
        <sz val="11"/>
        <rFont val="Calibri"/>
        <family val="2"/>
        <scheme val="minor"/>
      </rPr>
      <t xml:space="preserve"> et format proposé (réunion, formation, individuelle et/ou collective etc…)</t>
    </r>
  </si>
  <si>
    <r>
      <t xml:space="preserve">Contenu des formations pour les mesures thématique </t>
    </r>
    <r>
      <rPr>
        <b/>
        <sz val="11"/>
        <rFont val="Calibri"/>
        <family val="2"/>
        <scheme val="minor"/>
      </rPr>
      <t>"biodiversité"</t>
    </r>
    <r>
      <rPr>
        <sz val="11"/>
        <rFont val="Calibri"/>
        <family val="2"/>
        <scheme val="minor"/>
      </rPr>
      <t xml:space="preserve"> et format proposé (réunion, formation, individuelle et/ou collective etc…)</t>
    </r>
  </si>
  <si>
    <r>
      <t xml:space="preserve">Contenu des formations pour les mesures thématique </t>
    </r>
    <r>
      <rPr>
        <b/>
        <sz val="11"/>
        <rFont val="Calibri"/>
        <family val="2"/>
        <scheme val="minor"/>
      </rPr>
      <t>"sol-climat-BEA"</t>
    </r>
    <r>
      <rPr>
        <sz val="11"/>
        <rFont val="Calibri"/>
        <family val="2"/>
        <scheme val="minor"/>
      </rPr>
      <t xml:space="preserve"> et format proposé (réunion, formation, individuelle et/ou collective etc…)</t>
    </r>
  </si>
  <si>
    <t>Code MAEC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</si>
</sst>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7" formatCode="#,##0.00\ &quot;€&quot;;\-#,##0.00\ &quot;€&quot;"/>
    <numFmt numFmtId="44" formatCode="_-* #,##0.00\ &quot;€&quot;_-;\-* #,##0.00\ &quot;€&quot;_-;_-* &quot;-&quot;??\ &quot;€&quot;_-;_-@_-"/>
    <numFmt numFmtId="43" formatCode="_-* #,##0.00_-;\-* #,##0.00_-;_-* &quot;-&quot;??_-;_-@_-"/>
    <numFmt numFmtId="164" formatCode="#,##0\ &quot;€&quot;"/>
    <numFmt numFmtId="165" formatCode="_-* #,##0\ &quot;€&quot;_-;\-* #,##0\ &quot;€&quot;_-;_-* &quot;-&quot;??\ &quot;€&quot;_-;_-@_-"/>
    <numFmt numFmtId="166" formatCode="_-* #,##0_-;\-* #,##0_-;_-* &quot;-&quot;??_-;_-@_-"/>
    <numFmt numFmtId="167" formatCode="[$-40C]d\-mmm;@"/>
    <numFmt numFmtId="168" formatCode="_-* #,##0.00&quot; €&quot;_-;\-* #,##0.00&quot; €&quot;_-;_-* \-??&quot; €&quot;_-;_-@_-"/>
    <numFmt numFmtId="169" formatCode="_-* #,##0\ [$€-40C]_-;\-* #,##0\ [$€-40C]_-;_-* &quot;-&quot;??\ [$€-40C]_-;_-@_-"/>
    <numFmt numFmtId="170" formatCode="0.0"/>
  </numFmts>
  <fonts count="27">
    <font>
      <sz val="11"/>
      <color theme="1"/>
      <name val="Calibri"/>
      <family val="2"/>
      <scheme val="minor"/>
    </font>
    <font>
      <b/>
      <sz val="11"/>
      <color theme="1"/>
      <name val="Calibri"/>
      <family val="2"/>
      <scheme val="minor"/>
    </font>
    <font>
      <sz val="10"/>
      <name val="Calibri"/>
      <family val="2"/>
      <scheme val="minor"/>
    </font>
    <font>
      <b/>
      <sz val="14"/>
      <color theme="1"/>
      <name val="Calibri"/>
      <family val="2"/>
      <scheme val="minor"/>
    </font>
    <font>
      <b/>
      <sz val="12"/>
      <color theme="1"/>
      <name val="Calibri"/>
      <family val="2"/>
      <scheme val="minor"/>
    </font>
    <font>
      <b/>
      <u/>
      <sz val="11"/>
      <color theme="1"/>
      <name val="Calibri"/>
      <family val="2"/>
      <scheme val="minor"/>
    </font>
    <font>
      <b/>
      <sz val="14"/>
      <color theme="0"/>
      <name val="Calibri"/>
      <family val="2"/>
      <scheme val="minor"/>
    </font>
    <font>
      <sz val="14"/>
      <color theme="1"/>
      <name val="Calibri"/>
      <family val="2"/>
      <scheme val="minor"/>
    </font>
    <font>
      <b/>
      <u/>
      <sz val="14"/>
      <color rgb="FFFF0000"/>
      <name val="Calibri"/>
      <family val="2"/>
      <scheme val="minor"/>
    </font>
    <font>
      <sz val="11"/>
      <color theme="1"/>
      <name val="Calibri"/>
      <family val="2"/>
      <scheme val="minor"/>
    </font>
    <font>
      <b/>
      <sz val="11"/>
      <name val="Calibri"/>
      <family val="2"/>
      <scheme val="minor"/>
    </font>
    <font>
      <sz val="11"/>
      <name val="Calibri"/>
      <family val="2"/>
      <scheme val="minor"/>
    </font>
    <font>
      <b/>
      <sz val="12"/>
      <name val="Calibri"/>
      <family val="2"/>
      <scheme val="minor"/>
    </font>
    <font>
      <sz val="11"/>
      <name val="Calibri"/>
      <family val="2"/>
    </font>
    <font>
      <sz val="12"/>
      <name val="Calibri"/>
      <family val="2"/>
      <scheme val="minor"/>
    </font>
    <font>
      <strike/>
      <sz val="11"/>
      <name val="Calibri"/>
      <family val="2"/>
      <scheme val="minor"/>
    </font>
    <font>
      <sz val="12"/>
      <color theme="1"/>
      <name val="Calibri"/>
      <family val="2"/>
      <scheme val="minor"/>
    </font>
    <font>
      <sz val="11"/>
      <color theme="0"/>
      <name val="Calibri"/>
      <family val="2"/>
      <scheme val="minor"/>
    </font>
    <font>
      <b/>
      <sz val="12"/>
      <color theme="0"/>
      <name val="Calibri"/>
      <family val="2"/>
      <scheme val="minor"/>
    </font>
    <font>
      <b/>
      <sz val="12"/>
      <color theme="0"/>
      <name val="Calibri"/>
      <family val="2"/>
    </font>
    <font>
      <sz val="12"/>
      <color theme="0"/>
      <name val="Calibri"/>
      <family val="2"/>
      <scheme val="minor"/>
    </font>
    <font>
      <b/>
      <sz val="11"/>
      <name val="Calibri"/>
      <family val="2"/>
    </font>
    <font>
      <b/>
      <sz val="10"/>
      <color theme="1"/>
      <name val="Calibri"/>
      <family val="2"/>
      <scheme val="minor"/>
    </font>
    <font>
      <b/>
      <sz val="10"/>
      <color indexed="2"/>
      <name val="Calibri"/>
      <family val="2"/>
      <scheme val="minor"/>
    </font>
    <font>
      <sz val="10"/>
      <color theme="1"/>
      <name val="Calibri"/>
      <family val="2"/>
      <scheme val="minor"/>
    </font>
    <font>
      <sz val="11"/>
      <color rgb="FFFF0000"/>
      <name val="Calibri"/>
      <family val="2"/>
      <scheme val="minor"/>
    </font>
    <font>
      <sz val="11"/>
      <name val="Calibri"/>
      <scheme val="minor"/>
    </font>
  </fonts>
  <fills count="35">
    <fill>
      <patternFill patternType="none"/>
    </fill>
    <fill>
      <patternFill patternType="gray125"/>
    </fill>
    <fill>
      <patternFill patternType="solid">
        <fgColor theme="2"/>
        <bgColor indexed="64"/>
      </patternFill>
    </fill>
    <fill>
      <patternFill patternType="solid">
        <fgColor theme="4" tint="0.79998168889431442"/>
        <bgColor indexed="64"/>
      </patternFill>
    </fill>
    <fill>
      <patternFill patternType="solid">
        <fgColor rgb="FFDDEBF7"/>
        <bgColor indexed="64"/>
      </patternFill>
    </fill>
    <fill>
      <patternFill patternType="solid">
        <fgColor theme="5" tint="0.399975585192419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3"/>
        <bgColor indexed="64"/>
      </patternFill>
    </fill>
    <fill>
      <patternFill patternType="solid">
        <fgColor theme="3" tint="0.79998168889431442"/>
        <bgColor indexed="64"/>
      </patternFill>
    </fill>
    <fill>
      <patternFill patternType="solid">
        <fgColor theme="2" tint="-9.9978637043366805E-2"/>
        <bgColor indexed="64"/>
      </patternFill>
    </fill>
    <fill>
      <patternFill patternType="solid">
        <fgColor theme="4"/>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4" tint="0.59999389629810485"/>
        <bgColor indexed="64"/>
      </patternFill>
    </fill>
    <fill>
      <patternFill patternType="solid">
        <fgColor rgb="FF00B050"/>
        <bgColor indexed="64"/>
      </patternFill>
    </fill>
    <fill>
      <patternFill patternType="solid">
        <fgColor theme="5" tint="0.59999389629810485"/>
        <bgColor indexed="64"/>
      </patternFill>
    </fill>
    <fill>
      <patternFill patternType="solid">
        <fgColor theme="0"/>
        <bgColor indexed="64"/>
      </patternFill>
    </fill>
    <fill>
      <patternFill patternType="lightGray"/>
    </fill>
    <fill>
      <patternFill patternType="solid">
        <fgColor rgb="FF7030A0"/>
        <bgColor indexed="64"/>
      </patternFill>
    </fill>
    <fill>
      <patternFill patternType="solid">
        <fgColor rgb="FFFF0000"/>
        <bgColor indexed="64"/>
      </patternFill>
    </fill>
    <fill>
      <patternFill patternType="solid">
        <fgColor theme="9" tint="0.59999389629810485"/>
        <bgColor theme="9" tint="0.59999389629810485"/>
      </patternFill>
    </fill>
    <fill>
      <patternFill patternType="solid">
        <fgColor theme="2"/>
        <bgColor theme="2"/>
      </patternFill>
    </fill>
    <fill>
      <patternFill patternType="solid">
        <fgColor theme="4" tint="0.79998168889431442"/>
        <bgColor theme="4" tint="0.79998168889431442"/>
      </patternFill>
    </fill>
    <fill>
      <patternFill patternType="solid">
        <fgColor rgb="FFDDEBF7"/>
        <bgColor rgb="FFDDEBF7"/>
      </patternFill>
    </fill>
    <fill>
      <patternFill patternType="solid">
        <fgColor theme="0" tint="-0.499984740745262"/>
        <bgColor theme="0" tint="-0.499984740745262"/>
      </patternFill>
    </fill>
    <fill>
      <patternFill patternType="solid">
        <fgColor theme="5" tint="0.39997558519241921"/>
        <bgColor theme="5" tint="0.39997558519241921"/>
      </patternFill>
    </fill>
    <fill>
      <patternFill patternType="solid">
        <fgColor theme="7" tint="0.59999389629810485"/>
        <bgColor theme="7" tint="0.59999389629810485"/>
      </patternFill>
    </fill>
  </fills>
  <borders count="59">
    <border>
      <left/>
      <right/>
      <top/>
      <bottom/>
      <diagonal/>
    </border>
    <border>
      <left style="medium">
        <color indexed="64"/>
      </left>
      <right style="dashed">
        <color indexed="64"/>
      </right>
      <top style="medium">
        <color indexed="64"/>
      </top>
      <bottom style="dashed">
        <color indexed="64"/>
      </bottom>
      <diagonal/>
    </border>
    <border>
      <left style="dashed">
        <color indexed="64"/>
      </left>
      <right style="medium">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style="medium">
        <color indexed="64"/>
      </right>
      <top style="dashed">
        <color indexed="64"/>
      </top>
      <bottom style="medium">
        <color indexed="64"/>
      </bottom>
      <diagonal/>
    </border>
    <border>
      <left style="medium">
        <color indexed="64"/>
      </left>
      <right style="dashed">
        <color indexed="64"/>
      </right>
      <top style="medium">
        <color indexed="64"/>
      </top>
      <bottom style="medium">
        <color indexed="64"/>
      </bottom>
      <diagonal/>
    </border>
    <border>
      <left style="dashed">
        <color indexed="64"/>
      </left>
      <right style="medium">
        <color indexed="64"/>
      </right>
      <top style="medium">
        <color indexed="64"/>
      </top>
      <bottom style="medium">
        <color indexed="64"/>
      </bottom>
      <diagonal/>
    </border>
    <border>
      <left style="dashed">
        <color indexed="64"/>
      </left>
      <right style="dashed">
        <color indexed="64"/>
      </right>
      <top style="medium">
        <color indexed="64"/>
      </top>
      <bottom style="dashed">
        <color indexed="64"/>
      </bottom>
      <diagonal/>
    </border>
    <border>
      <left style="dashed">
        <color indexed="64"/>
      </left>
      <right style="dashed">
        <color indexed="64"/>
      </right>
      <top style="dashed">
        <color indexed="64"/>
      </top>
      <bottom style="dashed">
        <color indexed="64"/>
      </bottom>
      <diagonal/>
    </border>
    <border>
      <left style="dashed">
        <color indexed="64"/>
      </left>
      <right style="dashed">
        <color indexed="64"/>
      </right>
      <top style="dashed">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dashed">
        <color indexed="64"/>
      </right>
      <top style="medium">
        <color indexed="64"/>
      </top>
      <bottom/>
      <diagonal/>
    </border>
    <border>
      <left style="dashed">
        <color indexed="64"/>
      </left>
      <right style="medium">
        <color indexed="64"/>
      </right>
      <top style="medium">
        <color indexed="64"/>
      </top>
      <bottom/>
      <diagonal/>
    </border>
    <border>
      <left style="medium">
        <color indexed="64"/>
      </left>
      <right style="dashed">
        <color indexed="64"/>
      </right>
      <top/>
      <bottom style="dashed">
        <color indexed="64"/>
      </bottom>
      <diagonal/>
    </border>
    <border>
      <left style="dashed">
        <color indexed="64"/>
      </left>
      <right style="medium">
        <color indexed="64"/>
      </right>
      <top/>
      <bottom style="dashed">
        <color indexed="64"/>
      </bottom>
      <diagonal/>
    </border>
    <border>
      <left style="medium">
        <color indexed="64"/>
      </left>
      <right style="dashed">
        <color indexed="64"/>
      </right>
      <top style="mediumDashDotDot">
        <color indexed="64"/>
      </top>
      <bottom style="dashed">
        <color indexed="64"/>
      </bottom>
      <diagonal/>
    </border>
    <border>
      <left style="dashed">
        <color indexed="64"/>
      </left>
      <right style="medium">
        <color indexed="64"/>
      </right>
      <top style="mediumDashDotDot">
        <color indexed="64"/>
      </top>
      <bottom style="dashed">
        <color indexed="64"/>
      </bottom>
      <diagonal/>
    </border>
    <border>
      <left style="medium">
        <color indexed="64"/>
      </left>
      <right style="dashed">
        <color indexed="64"/>
      </right>
      <top style="dashed">
        <color indexed="64"/>
      </top>
      <bottom style="mediumDashDotDot">
        <color indexed="64"/>
      </bottom>
      <diagonal/>
    </border>
    <border>
      <left style="dashed">
        <color indexed="64"/>
      </left>
      <right style="medium">
        <color indexed="64"/>
      </right>
      <top style="dashed">
        <color indexed="64"/>
      </top>
      <bottom style="mediumDashDotDot">
        <color indexed="64"/>
      </bottom>
      <diagonal/>
    </border>
    <border>
      <left style="medium">
        <color indexed="64"/>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medium">
        <color indexed="64"/>
      </left>
      <right style="dotted">
        <color indexed="64"/>
      </right>
      <top style="dotted">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indexed="64"/>
      </left>
      <right style="dashed">
        <color indexed="64"/>
      </right>
      <top/>
      <bottom style="dashed">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style="dotted">
        <color indexed="64"/>
      </right>
      <top style="dotted">
        <color indexed="64"/>
      </top>
      <bottom/>
      <diagonal/>
    </border>
    <border>
      <left style="dotted">
        <color indexed="64"/>
      </left>
      <right style="medium">
        <color indexed="64"/>
      </right>
      <top style="dotted">
        <color indexed="64"/>
      </top>
      <bottom/>
      <diagonal/>
    </border>
    <border>
      <left style="dotted">
        <color indexed="64"/>
      </left>
      <right style="medium">
        <color indexed="64"/>
      </right>
      <top style="dotted">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dotted">
        <color indexed="64"/>
      </left>
      <right style="medium">
        <color indexed="64"/>
      </right>
      <top/>
      <bottom/>
      <diagonal/>
    </border>
    <border>
      <left style="thin">
        <color auto="1"/>
      </left>
      <right/>
      <top style="thin">
        <color auto="1"/>
      </top>
      <bottom style="thin">
        <color auto="1"/>
      </bottom>
      <diagonal/>
    </border>
    <border>
      <left style="thin">
        <color theme="1"/>
      </left>
      <right style="thin">
        <color theme="1"/>
      </right>
      <top style="thin">
        <color theme="1"/>
      </top>
      <bottom style="thin">
        <color theme="1"/>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3">
    <xf numFmtId="0" fontId="0" fillId="0" borderId="0"/>
    <xf numFmtId="43" fontId="9" fillId="0" borderId="0" applyFont="0" applyFill="0" applyBorder="0" applyAlignment="0" applyProtection="0"/>
    <xf numFmtId="44" fontId="9" fillId="0" borderId="0" applyFont="0" applyFill="0" applyBorder="0" applyAlignment="0" applyProtection="0"/>
  </cellStyleXfs>
  <cellXfs count="311">
    <xf numFmtId="0" fontId="0" fillId="0" borderId="0" xfId="0"/>
    <xf numFmtId="0" fontId="0" fillId="0" borderId="0" xfId="0" applyAlignment="1">
      <alignment wrapText="1"/>
    </xf>
    <xf numFmtId="0" fontId="1" fillId="2" borderId="9" xfId="0" applyFont="1" applyFill="1" applyBorder="1" applyAlignment="1">
      <alignment horizontal="center" vertical="center" wrapText="1"/>
    </xf>
    <xf numFmtId="0" fontId="2" fillId="3" borderId="10" xfId="0" applyFont="1" applyFill="1" applyBorder="1" applyAlignment="1">
      <alignment vertical="center" wrapText="1"/>
    </xf>
    <xf numFmtId="164" fontId="2" fillId="3" borderId="10" xfId="0" applyNumberFormat="1" applyFont="1" applyFill="1" applyBorder="1" applyAlignment="1">
      <alignment vertical="center" wrapText="1"/>
    </xf>
    <xf numFmtId="0" fontId="2" fillId="4" borderId="10" xfId="0" applyFont="1" applyFill="1" applyBorder="1" applyAlignment="1">
      <alignment vertical="center" wrapText="1"/>
    </xf>
    <xf numFmtId="164" fontId="2" fillId="4" borderId="10" xfId="0" applyNumberFormat="1" applyFont="1" applyFill="1" applyBorder="1" applyAlignment="1">
      <alignment vertical="center" wrapText="1"/>
    </xf>
    <xf numFmtId="0" fontId="2" fillId="5" borderId="10" xfId="0" applyFont="1" applyFill="1" applyBorder="1" applyAlignment="1">
      <alignment vertical="center" wrapText="1"/>
    </xf>
    <xf numFmtId="164" fontId="2" fillId="5" borderId="10" xfId="0" applyNumberFormat="1" applyFont="1" applyFill="1" applyBorder="1" applyAlignment="1">
      <alignment vertical="center" wrapText="1"/>
    </xf>
    <xf numFmtId="0" fontId="2" fillId="6" borderId="10" xfId="0" applyFont="1" applyFill="1" applyBorder="1" applyAlignment="1">
      <alignment vertical="center" wrapText="1"/>
    </xf>
    <xf numFmtId="164" fontId="2" fillId="6" borderId="10" xfId="0" applyNumberFormat="1" applyFont="1" applyFill="1" applyBorder="1" applyAlignment="1">
      <alignment vertical="center" wrapText="1"/>
    </xf>
    <xf numFmtId="0" fontId="2" fillId="7" borderId="10" xfId="0" applyFont="1" applyFill="1" applyBorder="1" applyAlignment="1">
      <alignment vertical="center" wrapText="1"/>
    </xf>
    <xf numFmtId="164" fontId="2" fillId="7" borderId="10" xfId="0" applyNumberFormat="1" applyFont="1" applyFill="1" applyBorder="1" applyAlignment="1">
      <alignment vertical="center" wrapText="1"/>
    </xf>
    <xf numFmtId="0" fontId="2" fillId="7" borderId="10" xfId="0" applyFont="1" applyFill="1" applyBorder="1" applyAlignment="1">
      <alignment wrapText="1"/>
    </xf>
    <xf numFmtId="0" fontId="2" fillId="7" borderId="11" xfId="0" applyFont="1" applyFill="1" applyBorder="1" applyAlignment="1">
      <alignment vertical="center" wrapText="1"/>
    </xf>
    <xf numFmtId="0" fontId="0" fillId="0" borderId="12" xfId="0" applyBorder="1" applyAlignment="1">
      <alignment horizontal="center" vertical="center" wrapText="1"/>
    </xf>
    <xf numFmtId="0" fontId="1" fillId="13" borderId="7" xfId="0" applyFont="1" applyFill="1" applyBorder="1" applyAlignment="1">
      <alignment vertical="center" wrapText="1"/>
    </xf>
    <xf numFmtId="0" fontId="1" fillId="12" borderId="16" xfId="0" applyFont="1" applyFill="1" applyBorder="1"/>
    <xf numFmtId="0" fontId="0" fillId="12" borderId="20" xfId="0" applyFill="1" applyBorder="1"/>
    <xf numFmtId="0" fontId="0" fillId="12" borderId="3" xfId="0" applyFill="1" applyBorder="1"/>
    <xf numFmtId="0" fontId="0" fillId="12" borderId="22" xfId="0" applyFill="1" applyBorder="1"/>
    <xf numFmtId="0" fontId="0" fillId="12" borderId="18" xfId="0" applyFill="1" applyBorder="1"/>
    <xf numFmtId="0" fontId="0" fillId="12" borderId="5" xfId="0" applyFill="1" applyBorder="1"/>
    <xf numFmtId="0" fontId="1" fillId="3" borderId="1" xfId="0" applyFont="1" applyFill="1" applyBorder="1"/>
    <xf numFmtId="0" fontId="0" fillId="3" borderId="20" xfId="0" applyFill="1" applyBorder="1"/>
    <xf numFmtId="0" fontId="0" fillId="3" borderId="3" xfId="0" applyFill="1" applyBorder="1"/>
    <xf numFmtId="0" fontId="0" fillId="3" borderId="22" xfId="0" applyFill="1" applyBorder="1"/>
    <xf numFmtId="0" fontId="0" fillId="3" borderId="5" xfId="0" applyFill="1" applyBorder="1"/>
    <xf numFmtId="0" fontId="1" fillId="9" borderId="1" xfId="0" applyFont="1" applyFill="1" applyBorder="1"/>
    <xf numFmtId="0" fontId="0" fillId="9" borderId="20" xfId="0" applyFill="1" applyBorder="1"/>
    <xf numFmtId="0" fontId="0" fillId="9" borderId="3" xfId="0" applyFill="1" applyBorder="1"/>
    <xf numFmtId="0" fontId="0" fillId="9" borderId="22" xfId="0" applyFill="1" applyBorder="1"/>
    <xf numFmtId="0" fontId="0" fillId="9" borderId="5" xfId="0" applyFill="1" applyBorder="1"/>
    <xf numFmtId="0" fontId="1" fillId="15" borderId="1" xfId="0" applyFont="1" applyFill="1" applyBorder="1"/>
    <xf numFmtId="0" fontId="0" fillId="15" borderId="20" xfId="0" applyFill="1" applyBorder="1"/>
    <xf numFmtId="0" fontId="0" fillId="15" borderId="3" xfId="0" applyFill="1" applyBorder="1"/>
    <xf numFmtId="0" fontId="0" fillId="15" borderId="22" xfId="0" applyFill="1" applyBorder="1"/>
    <xf numFmtId="0" fontId="0" fillId="15" borderId="5" xfId="0" applyFill="1" applyBorder="1"/>
    <xf numFmtId="0" fontId="1" fillId="16" borderId="1" xfId="0" applyFont="1" applyFill="1" applyBorder="1"/>
    <xf numFmtId="0" fontId="0" fillId="16" borderId="20" xfId="0" applyFill="1" applyBorder="1"/>
    <xf numFmtId="0" fontId="0" fillId="16" borderId="3" xfId="0" applyFill="1" applyBorder="1"/>
    <xf numFmtId="0" fontId="0" fillId="16" borderId="22" xfId="0" applyFill="1" applyBorder="1"/>
    <xf numFmtId="0" fontId="0" fillId="16" borderId="5" xfId="0" applyFill="1" applyBorder="1"/>
    <xf numFmtId="0" fontId="1" fillId="17" borderId="1" xfId="0" applyFont="1" applyFill="1" applyBorder="1"/>
    <xf numFmtId="0" fontId="0" fillId="17" borderId="20" xfId="0" applyFill="1" applyBorder="1"/>
    <xf numFmtId="0" fontId="0" fillId="17" borderId="3" xfId="0" applyFill="1" applyBorder="1"/>
    <xf numFmtId="0" fontId="0" fillId="17" borderId="22" xfId="0" applyFill="1" applyBorder="1"/>
    <xf numFmtId="0" fontId="0" fillId="17" borderId="5" xfId="0" applyFill="1" applyBorder="1"/>
    <xf numFmtId="0" fontId="0" fillId="0" borderId="3" xfId="0" applyBorder="1" applyAlignment="1">
      <alignment horizontal="center" vertical="center"/>
    </xf>
    <xf numFmtId="0" fontId="0" fillId="11" borderId="0" xfId="0" applyFill="1"/>
    <xf numFmtId="0" fontId="6" fillId="11" borderId="0" xfId="0" applyFont="1" applyFill="1"/>
    <xf numFmtId="0" fontId="3" fillId="18" borderId="0" xfId="0" applyFont="1" applyFill="1"/>
    <xf numFmtId="0" fontId="0" fillId="18" borderId="0" xfId="0" applyFill="1"/>
    <xf numFmtId="0" fontId="3" fillId="19" borderId="0" xfId="0" applyFont="1" applyFill="1" applyAlignment="1">
      <alignment wrapText="1"/>
    </xf>
    <xf numFmtId="0" fontId="0" fillId="19" borderId="0" xfId="0" applyFill="1" applyAlignment="1">
      <alignment wrapText="1"/>
    </xf>
    <xf numFmtId="0" fontId="7" fillId="13" borderId="8" xfId="0" applyFont="1" applyFill="1" applyBorder="1" applyAlignment="1">
      <alignment horizontal="center" vertical="center"/>
    </xf>
    <xf numFmtId="0" fontId="1" fillId="10" borderId="1" xfId="0" applyFont="1" applyFill="1" applyBorder="1"/>
    <xf numFmtId="0" fontId="0" fillId="10" borderId="20" xfId="0" applyFill="1" applyBorder="1"/>
    <xf numFmtId="0" fontId="0" fillId="10" borderId="3" xfId="0" applyFill="1" applyBorder="1"/>
    <xf numFmtId="0" fontId="0" fillId="10" borderId="22" xfId="0" applyFill="1" applyBorder="1"/>
    <xf numFmtId="0" fontId="0" fillId="10" borderId="5" xfId="0" applyFill="1" applyBorder="1"/>
    <xf numFmtId="0" fontId="1" fillId="21" borderId="1" xfId="0" applyFont="1" applyFill="1" applyBorder="1"/>
    <xf numFmtId="0" fontId="0" fillId="21" borderId="20" xfId="0" applyFill="1" applyBorder="1"/>
    <xf numFmtId="0" fontId="0" fillId="21" borderId="3" xfId="0" applyFill="1" applyBorder="1"/>
    <xf numFmtId="0" fontId="0" fillId="21" borderId="22" xfId="0" applyFill="1" applyBorder="1"/>
    <xf numFmtId="0" fontId="0" fillId="21" borderId="5" xfId="0" applyFill="1" applyBorder="1"/>
    <xf numFmtId="0" fontId="1" fillId="8" borderId="1" xfId="0" applyFont="1" applyFill="1" applyBorder="1"/>
    <xf numFmtId="0" fontId="0" fillId="8" borderId="20" xfId="0" applyFill="1" applyBorder="1"/>
    <xf numFmtId="0" fontId="0" fillId="8" borderId="3" xfId="0" applyFill="1" applyBorder="1"/>
    <xf numFmtId="0" fontId="0" fillId="8" borderId="22" xfId="0" applyFill="1" applyBorder="1"/>
    <xf numFmtId="0" fontId="0" fillId="8" borderId="5" xfId="0" applyFill="1" applyBorder="1"/>
    <xf numFmtId="0" fontId="3" fillId="14" borderId="0" xfId="0" applyFont="1" applyFill="1" applyAlignment="1">
      <alignment vertical="center"/>
    </xf>
    <xf numFmtId="0" fontId="0" fillId="14" borderId="0" xfId="0" applyFill="1" applyAlignment="1">
      <alignment vertical="center"/>
    </xf>
    <xf numFmtId="0" fontId="0" fillId="0" borderId="0" xfId="0" applyAlignment="1">
      <alignment vertical="center"/>
    </xf>
    <xf numFmtId="0" fontId="1" fillId="0" borderId="7" xfId="0" applyFont="1" applyFill="1" applyBorder="1" applyAlignment="1">
      <alignment vertical="center" wrapText="1"/>
    </xf>
    <xf numFmtId="0" fontId="0" fillId="0" borderId="26" xfId="0" applyBorder="1" applyAlignment="1">
      <alignment horizontal="center" vertical="center"/>
    </xf>
    <xf numFmtId="0" fontId="0" fillId="0" borderId="0" xfId="0" applyFill="1"/>
    <xf numFmtId="0" fontId="0" fillId="0" borderId="0" xfId="0" applyFill="1" applyAlignment="1">
      <alignment wrapText="1"/>
    </xf>
    <xf numFmtId="0" fontId="0" fillId="0" borderId="0" xfId="0" applyFill="1" applyAlignment="1"/>
    <xf numFmtId="0" fontId="0" fillId="13" borderId="8" xfId="0" applyFill="1" applyBorder="1" applyAlignment="1" applyProtection="1">
      <alignment horizontal="center" vertical="center" wrapText="1"/>
      <protection locked="0"/>
    </xf>
    <xf numFmtId="0" fontId="1" fillId="12" borderId="17" xfId="0" applyFont="1" applyFill="1" applyBorder="1" applyAlignment="1" applyProtection="1">
      <alignment horizontal="left"/>
      <protection locked="0"/>
    </xf>
    <xf numFmtId="0" fontId="0" fillId="12" borderId="21" xfId="0" applyFill="1" applyBorder="1" applyAlignment="1" applyProtection="1">
      <alignment horizontal="left"/>
      <protection locked="0"/>
    </xf>
    <xf numFmtId="0" fontId="0" fillId="12" borderId="4" xfId="0" applyFill="1" applyBorder="1" applyAlignment="1" applyProtection="1">
      <alignment horizontal="left"/>
      <protection locked="0"/>
    </xf>
    <xf numFmtId="0" fontId="0" fillId="12" borderId="23" xfId="0" applyFill="1" applyBorder="1" applyAlignment="1" applyProtection="1">
      <alignment horizontal="left"/>
      <protection locked="0"/>
    </xf>
    <xf numFmtId="0" fontId="0" fillId="12" borderId="19" xfId="0" applyFill="1" applyBorder="1" applyAlignment="1" applyProtection="1">
      <alignment horizontal="left"/>
      <protection locked="0"/>
    </xf>
    <xf numFmtId="0" fontId="0" fillId="12" borderId="6" xfId="0" applyFill="1" applyBorder="1" applyAlignment="1" applyProtection="1">
      <alignment horizontal="left"/>
      <protection locked="0"/>
    </xf>
    <xf numFmtId="0" fontId="1" fillId="3" borderId="2" xfId="0" applyFont="1" applyFill="1" applyBorder="1" applyAlignment="1" applyProtection="1">
      <alignment horizontal="left"/>
      <protection locked="0"/>
    </xf>
    <xf numFmtId="0" fontId="0" fillId="3" borderId="21" xfId="0" applyFill="1" applyBorder="1" applyAlignment="1" applyProtection="1">
      <alignment horizontal="left"/>
      <protection locked="0"/>
    </xf>
    <xf numFmtId="0" fontId="0" fillId="3" borderId="4" xfId="0" applyFill="1" applyBorder="1" applyAlignment="1" applyProtection="1">
      <alignment horizontal="left"/>
      <protection locked="0"/>
    </xf>
    <xf numFmtId="0" fontId="0" fillId="3" borderId="23" xfId="0" applyFill="1" applyBorder="1" applyAlignment="1" applyProtection="1">
      <alignment horizontal="left"/>
      <protection locked="0"/>
    </xf>
    <xf numFmtId="0" fontId="0" fillId="3" borderId="6" xfId="0" applyFill="1" applyBorder="1" applyAlignment="1" applyProtection="1">
      <alignment horizontal="left"/>
      <protection locked="0"/>
    </xf>
    <xf numFmtId="0" fontId="1" fillId="9" borderId="2" xfId="0" applyFont="1" applyFill="1" applyBorder="1" applyAlignment="1" applyProtection="1">
      <alignment horizontal="left"/>
      <protection locked="0"/>
    </xf>
    <xf numFmtId="0" fontId="0" fillId="9" borderId="21" xfId="0" applyFill="1" applyBorder="1" applyAlignment="1" applyProtection="1">
      <alignment horizontal="left"/>
      <protection locked="0"/>
    </xf>
    <xf numFmtId="0" fontId="0" fillId="9" borderId="4" xfId="0" applyFill="1" applyBorder="1" applyAlignment="1" applyProtection="1">
      <alignment horizontal="left"/>
      <protection locked="0"/>
    </xf>
    <xf numFmtId="0" fontId="0" fillId="9" borderId="23" xfId="0" applyFill="1" applyBorder="1" applyAlignment="1" applyProtection="1">
      <alignment horizontal="left"/>
      <protection locked="0"/>
    </xf>
    <xf numFmtId="0" fontId="0" fillId="9" borderId="6" xfId="0" applyFill="1" applyBorder="1" applyAlignment="1" applyProtection="1">
      <alignment horizontal="left"/>
      <protection locked="0"/>
    </xf>
    <xf numFmtId="0" fontId="1" fillId="15" borderId="2" xfId="0" applyFont="1" applyFill="1" applyBorder="1" applyAlignment="1" applyProtection="1">
      <alignment horizontal="left"/>
      <protection locked="0"/>
    </xf>
    <xf numFmtId="0" fontId="0" fillId="15" borderId="21" xfId="0" applyFill="1" applyBorder="1" applyAlignment="1" applyProtection="1">
      <alignment horizontal="left"/>
      <protection locked="0"/>
    </xf>
    <xf numFmtId="0" fontId="0" fillId="15" borderId="4" xfId="0" applyFill="1" applyBorder="1" applyAlignment="1" applyProtection="1">
      <alignment horizontal="left"/>
      <protection locked="0"/>
    </xf>
    <xf numFmtId="0" fontId="0" fillId="15" borderId="23" xfId="0" applyFill="1" applyBorder="1" applyAlignment="1" applyProtection="1">
      <alignment horizontal="left"/>
      <protection locked="0"/>
    </xf>
    <xf numFmtId="0" fontId="0" fillId="15" borderId="6" xfId="0" applyFill="1" applyBorder="1" applyAlignment="1" applyProtection="1">
      <alignment horizontal="left"/>
      <protection locked="0"/>
    </xf>
    <xf numFmtId="0" fontId="1" fillId="16" borderId="2" xfId="0" applyFont="1" applyFill="1" applyBorder="1" applyAlignment="1" applyProtection="1">
      <alignment horizontal="left"/>
      <protection locked="0"/>
    </xf>
    <xf numFmtId="0" fontId="0" fillId="16" borderId="21" xfId="0" applyFill="1" applyBorder="1" applyAlignment="1" applyProtection="1">
      <alignment horizontal="left"/>
      <protection locked="0"/>
    </xf>
    <xf numFmtId="0" fontId="0" fillId="16" borderId="4" xfId="0" applyFill="1" applyBorder="1" applyAlignment="1" applyProtection="1">
      <alignment horizontal="left"/>
      <protection locked="0"/>
    </xf>
    <xf numFmtId="0" fontId="0" fillId="16" borderId="23" xfId="0" applyFill="1" applyBorder="1" applyAlignment="1" applyProtection="1">
      <alignment horizontal="left"/>
      <protection locked="0"/>
    </xf>
    <xf numFmtId="0" fontId="0" fillId="16" borderId="6" xfId="0" applyFill="1" applyBorder="1" applyAlignment="1" applyProtection="1">
      <alignment horizontal="left"/>
      <protection locked="0"/>
    </xf>
    <xf numFmtId="0" fontId="1" fillId="17" borderId="2" xfId="0" applyFont="1" applyFill="1" applyBorder="1" applyAlignment="1" applyProtection="1">
      <alignment horizontal="left"/>
      <protection locked="0"/>
    </xf>
    <xf numFmtId="0" fontId="0" fillId="17" borderId="21" xfId="0" applyFill="1" applyBorder="1" applyAlignment="1" applyProtection="1">
      <alignment horizontal="left"/>
      <protection locked="0"/>
    </xf>
    <xf numFmtId="0" fontId="0" fillId="17" borderId="4" xfId="0" applyFill="1" applyBorder="1" applyAlignment="1" applyProtection="1">
      <alignment horizontal="left"/>
      <protection locked="0"/>
    </xf>
    <xf numFmtId="0" fontId="0" fillId="17" borderId="23" xfId="0" applyFill="1" applyBorder="1" applyAlignment="1" applyProtection="1">
      <alignment horizontal="left"/>
      <protection locked="0"/>
    </xf>
    <xf numFmtId="0" fontId="0" fillId="17" borderId="6" xfId="0" applyFill="1" applyBorder="1" applyAlignment="1" applyProtection="1">
      <alignment horizontal="left"/>
      <protection locked="0"/>
    </xf>
    <xf numFmtId="0" fontId="1" fillId="10" borderId="2" xfId="0" applyFont="1" applyFill="1" applyBorder="1" applyAlignment="1" applyProtection="1">
      <alignment horizontal="left"/>
      <protection locked="0"/>
    </xf>
    <xf numFmtId="0" fontId="0" fillId="10" borderId="21" xfId="0" applyFill="1" applyBorder="1" applyAlignment="1" applyProtection="1">
      <alignment horizontal="left"/>
      <protection locked="0"/>
    </xf>
    <xf numFmtId="0" fontId="0" fillId="10" borderId="4" xfId="0" applyFill="1" applyBorder="1" applyAlignment="1" applyProtection="1">
      <alignment horizontal="left"/>
      <protection locked="0"/>
    </xf>
    <xf numFmtId="0" fontId="0" fillId="10" borderId="23" xfId="0" applyFill="1" applyBorder="1" applyAlignment="1" applyProtection="1">
      <alignment horizontal="left"/>
      <protection locked="0"/>
    </xf>
    <xf numFmtId="0" fontId="0" fillId="10" borderId="6" xfId="0" applyFill="1" applyBorder="1" applyAlignment="1" applyProtection="1">
      <alignment horizontal="left"/>
      <protection locked="0"/>
    </xf>
    <xf numFmtId="0" fontId="1" fillId="8" borderId="2" xfId="0" applyFont="1" applyFill="1" applyBorder="1" applyAlignment="1" applyProtection="1">
      <alignment horizontal="left"/>
      <protection locked="0"/>
    </xf>
    <xf numFmtId="0" fontId="0" fillId="8" borderId="21" xfId="0" applyFill="1" applyBorder="1" applyAlignment="1" applyProtection="1">
      <alignment horizontal="left"/>
      <protection locked="0"/>
    </xf>
    <xf numFmtId="0" fontId="0" fillId="8" borderId="4" xfId="0" applyFill="1" applyBorder="1" applyAlignment="1" applyProtection="1">
      <alignment horizontal="left"/>
      <protection locked="0"/>
    </xf>
    <xf numFmtId="0" fontId="0" fillId="8" borderId="23" xfId="0" applyFill="1" applyBorder="1" applyAlignment="1" applyProtection="1">
      <alignment horizontal="left"/>
      <protection locked="0"/>
    </xf>
    <xf numFmtId="0" fontId="0" fillId="8" borderId="6" xfId="0" applyFill="1" applyBorder="1" applyAlignment="1" applyProtection="1">
      <alignment horizontal="left"/>
      <protection locked="0"/>
    </xf>
    <xf numFmtId="0" fontId="1" fillId="21" borderId="2" xfId="0" applyFont="1" applyFill="1" applyBorder="1" applyAlignment="1" applyProtection="1">
      <alignment horizontal="left"/>
      <protection locked="0"/>
    </xf>
    <xf numFmtId="0" fontId="0" fillId="21" borderId="21" xfId="0" applyFill="1" applyBorder="1" applyAlignment="1" applyProtection="1">
      <alignment horizontal="left"/>
      <protection locked="0"/>
    </xf>
    <xf numFmtId="0" fontId="0" fillId="21" borderId="4" xfId="0" applyFill="1" applyBorder="1" applyAlignment="1" applyProtection="1">
      <alignment horizontal="left"/>
      <protection locked="0"/>
    </xf>
    <xf numFmtId="0" fontId="0" fillId="21" borderId="23" xfId="0" applyFill="1" applyBorder="1" applyAlignment="1" applyProtection="1">
      <alignment horizontal="left"/>
      <protection locked="0"/>
    </xf>
    <xf numFmtId="0" fontId="0" fillId="21" borderId="6" xfId="0" applyFill="1" applyBorder="1" applyAlignment="1" applyProtection="1">
      <alignment horizontal="left"/>
      <protection locked="0"/>
    </xf>
    <xf numFmtId="0" fontId="0" fillId="0" borderId="8" xfId="0" applyFill="1" applyBorder="1" applyAlignment="1" applyProtection="1">
      <alignment horizontal="center" vertical="center" wrapText="1"/>
      <protection locked="0"/>
    </xf>
    <xf numFmtId="0" fontId="0" fillId="0" borderId="27" xfId="0" applyBorder="1" applyAlignment="1" applyProtection="1">
      <alignment vertical="center"/>
      <protection locked="0"/>
    </xf>
    <xf numFmtId="0" fontId="0" fillId="0" borderId="0" xfId="0" applyAlignment="1">
      <alignment horizontal="center" vertical="center" wrapText="1"/>
    </xf>
    <xf numFmtId="44" fontId="0" fillId="0" borderId="0" xfId="2" applyFont="1" applyAlignment="1">
      <alignment horizontal="center" vertical="center" wrapText="1"/>
    </xf>
    <xf numFmtId="165" fontId="0" fillId="0" borderId="0" xfId="2" applyNumberFormat="1" applyFont="1" applyAlignment="1">
      <alignment horizontal="center" vertical="center" wrapText="1"/>
    </xf>
    <xf numFmtId="0" fontId="10" fillId="2" borderId="31" xfId="0" applyFont="1" applyFill="1" applyBorder="1" applyAlignment="1">
      <alignment horizontal="center" vertical="center" wrapText="1"/>
    </xf>
    <xf numFmtId="0" fontId="0" fillId="0" borderId="0" xfId="0" applyAlignment="1" applyProtection="1">
      <alignment horizontal="center" vertical="center" wrapText="1"/>
      <protection locked="0"/>
    </xf>
    <xf numFmtId="166" fontId="0" fillId="0" borderId="0" xfId="1" applyNumberFormat="1" applyFont="1" applyAlignment="1" applyProtection="1">
      <alignment horizontal="center" vertical="center" wrapText="1"/>
      <protection locked="0"/>
    </xf>
    <xf numFmtId="0" fontId="4" fillId="22" borderId="0" xfId="0" applyFont="1" applyFill="1" applyAlignment="1">
      <alignment wrapText="1"/>
    </xf>
    <xf numFmtId="166" fontId="4" fillId="22" borderId="0" xfId="1" applyNumberFormat="1" applyFont="1" applyFill="1" applyAlignment="1">
      <alignment wrapText="1"/>
    </xf>
    <xf numFmtId="165" fontId="4" fillId="22" borderId="0" xfId="2" applyNumberFormat="1" applyFont="1" applyFill="1" applyAlignment="1">
      <alignment wrapText="1"/>
    </xf>
    <xf numFmtId="0" fontId="1" fillId="0" borderId="32" xfId="0" applyFont="1" applyFill="1" applyBorder="1" applyAlignment="1">
      <alignment vertical="center" wrapText="1"/>
    </xf>
    <xf numFmtId="0" fontId="11" fillId="0" borderId="0" xfId="0" applyFont="1" applyAlignment="1">
      <alignment wrapText="1"/>
    </xf>
    <xf numFmtId="0" fontId="11" fillId="0" borderId="12" xfId="0" applyFont="1" applyBorder="1" applyAlignment="1">
      <alignment horizontal="center" vertical="center" wrapText="1"/>
    </xf>
    <xf numFmtId="0" fontId="11" fillId="0" borderId="12" xfId="0" applyFont="1" applyBorder="1" applyAlignment="1">
      <alignment vertical="center" wrapText="1"/>
    </xf>
    <xf numFmtId="0" fontId="11" fillId="24" borderId="12" xfId="0" applyFont="1" applyFill="1" applyBorder="1" applyAlignment="1">
      <alignment vertical="center" wrapText="1"/>
    </xf>
    <xf numFmtId="0" fontId="13" fillId="0" borderId="12" xfId="0" applyFont="1" applyBorder="1" applyAlignment="1">
      <alignment vertical="center" wrapText="1"/>
    </xf>
    <xf numFmtId="0" fontId="13" fillId="24" borderId="12" xfId="0" applyFont="1" applyFill="1" applyBorder="1" applyAlignment="1">
      <alignment vertical="center" wrapText="1"/>
    </xf>
    <xf numFmtId="0" fontId="11" fillId="0" borderId="15" xfId="0" applyFont="1" applyBorder="1" applyAlignment="1">
      <alignment vertical="center" wrapText="1"/>
    </xf>
    <xf numFmtId="0" fontId="11" fillId="0" borderId="12" xfId="0" applyFont="1" applyBorder="1" applyAlignment="1">
      <alignment horizontal="left" vertical="center" wrapText="1"/>
    </xf>
    <xf numFmtId="0" fontId="11" fillId="0" borderId="13" xfId="0" applyFont="1" applyBorder="1" applyAlignment="1">
      <alignment vertical="center" wrapText="1"/>
    </xf>
    <xf numFmtId="0" fontId="11" fillId="0" borderId="12" xfId="0" applyFont="1" applyFill="1" applyBorder="1" applyAlignment="1">
      <alignment vertical="center" wrapText="1"/>
    </xf>
    <xf numFmtId="0" fontId="14" fillId="0" borderId="12" xfId="0" applyFont="1" applyFill="1" applyBorder="1" applyAlignment="1">
      <alignment vertical="center" wrapText="1"/>
    </xf>
    <xf numFmtId="0" fontId="15" fillId="0" borderId="12" xfId="0" applyFont="1" applyBorder="1" applyAlignment="1">
      <alignment vertical="center" wrapText="1"/>
    </xf>
    <xf numFmtId="0" fontId="11" fillId="0" borderId="12" xfId="0" applyFont="1" applyBorder="1" applyAlignment="1">
      <alignment wrapText="1"/>
    </xf>
    <xf numFmtId="0" fontId="0" fillId="25" borderId="12" xfId="0" applyFill="1" applyBorder="1"/>
    <xf numFmtId="0" fontId="12" fillId="23" borderId="12" xfId="0" applyFont="1" applyFill="1" applyBorder="1" applyAlignment="1">
      <alignment horizontal="center" vertical="center" wrapText="1"/>
    </xf>
    <xf numFmtId="0" fontId="12" fillId="23" borderId="12" xfId="0" applyFont="1" applyFill="1" applyBorder="1" applyAlignment="1">
      <alignment horizontal="center" vertical="center"/>
    </xf>
    <xf numFmtId="0" fontId="12" fillId="23" borderId="13" xfId="0" applyFont="1" applyFill="1" applyBorder="1" applyAlignment="1">
      <alignment horizontal="center" vertical="center" wrapText="1"/>
    </xf>
    <xf numFmtId="0" fontId="0" fillId="0" borderId="0" xfId="0" applyAlignment="1">
      <alignment horizontal="center" vertical="center"/>
    </xf>
    <xf numFmtId="0" fontId="10" fillId="23" borderId="13" xfId="0" applyFont="1" applyFill="1" applyBorder="1" applyAlignment="1">
      <alignment horizontal="center" vertical="center" wrapText="1"/>
    </xf>
    <xf numFmtId="0" fontId="11" fillId="0" borderId="12" xfId="0" applyFont="1" applyBorder="1" applyAlignment="1" applyProtection="1">
      <alignment horizontal="center" vertical="center" wrapText="1"/>
      <protection locked="0"/>
    </xf>
    <xf numFmtId="0" fontId="11" fillId="0" borderId="15" xfId="0" applyFont="1" applyBorder="1" applyAlignment="1" applyProtection="1">
      <alignment horizontal="center" vertical="center" wrapText="1"/>
      <protection locked="0"/>
    </xf>
    <xf numFmtId="167" fontId="11" fillId="0" borderId="12" xfId="0" applyNumberFormat="1" applyFont="1" applyBorder="1" applyAlignment="1" applyProtection="1">
      <alignment horizontal="center" vertical="center" wrapText="1"/>
      <protection locked="0"/>
    </xf>
    <xf numFmtId="0" fontId="11" fillId="0" borderId="12" xfId="0" applyFont="1" applyFill="1" applyBorder="1" applyAlignment="1" applyProtection="1">
      <alignment horizontal="center" vertical="center" wrapText="1"/>
      <protection locked="0"/>
    </xf>
    <xf numFmtId="0" fontId="0" fillId="0" borderId="12" xfId="0" applyBorder="1" applyProtection="1">
      <protection locked="0"/>
    </xf>
    <xf numFmtId="0" fontId="0" fillId="0" borderId="36" xfId="0" applyBorder="1" applyAlignment="1">
      <alignment horizontal="center" vertical="center"/>
    </xf>
    <xf numFmtId="0" fontId="0" fillId="0" borderId="37" xfId="0" applyBorder="1" applyAlignment="1" applyProtection="1">
      <alignment vertical="center"/>
      <protection locked="0"/>
    </xf>
    <xf numFmtId="0" fontId="4" fillId="0" borderId="24" xfId="0" applyFont="1" applyBorder="1" applyAlignment="1">
      <alignment vertical="center"/>
    </xf>
    <xf numFmtId="0" fontId="16" fillId="0" borderId="25" xfId="0" applyFont="1" applyFill="1" applyBorder="1" applyAlignment="1" applyProtection="1">
      <alignment horizontal="center" vertical="center" wrapText="1"/>
      <protection locked="0"/>
    </xf>
    <xf numFmtId="0" fontId="1" fillId="0" borderId="28" xfId="0" applyFont="1" applyBorder="1" applyAlignment="1">
      <alignment vertical="center" wrapText="1"/>
    </xf>
    <xf numFmtId="0" fontId="0" fillId="0" borderId="38" xfId="0" applyFill="1" applyBorder="1" applyAlignment="1" applyProtection="1">
      <alignment horizontal="center" vertical="center" wrapText="1"/>
      <protection locked="0"/>
    </xf>
    <xf numFmtId="0" fontId="1" fillId="0" borderId="24" xfId="0" applyFont="1" applyFill="1" applyBorder="1" applyAlignment="1">
      <alignment vertical="center" wrapText="1"/>
    </xf>
    <xf numFmtId="0" fontId="0" fillId="0" borderId="25" xfId="0" applyFill="1" applyBorder="1" applyAlignment="1" applyProtection="1">
      <alignment horizontal="center" vertical="center" wrapText="1"/>
      <protection locked="0"/>
    </xf>
    <xf numFmtId="0" fontId="1" fillId="0" borderId="26" xfId="0" applyFont="1" applyFill="1" applyBorder="1" applyAlignment="1">
      <alignment vertical="center" wrapText="1"/>
    </xf>
    <xf numFmtId="0" fontId="0" fillId="0" borderId="27" xfId="0" applyFill="1" applyBorder="1" applyAlignment="1" applyProtection="1">
      <alignment horizontal="center" vertical="center" wrapText="1"/>
      <protection locked="0"/>
    </xf>
    <xf numFmtId="0" fontId="1" fillId="0" borderId="28" xfId="0" applyFont="1" applyFill="1" applyBorder="1" applyAlignment="1">
      <alignment vertical="center" wrapText="1"/>
    </xf>
    <xf numFmtId="0" fontId="16" fillId="0" borderId="33" xfId="0" applyFont="1" applyFill="1" applyBorder="1" applyAlignment="1" applyProtection="1">
      <alignment horizontal="center" vertical="center" wrapText="1"/>
      <protection locked="0"/>
    </xf>
    <xf numFmtId="0" fontId="11" fillId="0" borderId="12" xfId="0" applyFont="1" applyFill="1" applyBorder="1" applyAlignment="1" applyProtection="1">
      <alignment horizontal="center" vertical="center" wrapText="1"/>
    </xf>
    <xf numFmtId="0" fontId="1" fillId="13" borderId="16" xfId="0" applyFont="1" applyFill="1" applyBorder="1" applyAlignment="1">
      <alignment vertical="center" wrapText="1"/>
    </xf>
    <xf numFmtId="0" fontId="0" fillId="0" borderId="39" xfId="0" applyBorder="1" applyAlignment="1">
      <alignment horizontal="left" vertical="center"/>
    </xf>
    <xf numFmtId="0" fontId="0" fillId="0" borderId="0" xfId="0" applyAlignment="1">
      <alignment horizontal="left" vertical="center"/>
    </xf>
    <xf numFmtId="0" fontId="0" fillId="0" borderId="41" xfId="0" applyBorder="1" applyAlignment="1">
      <alignment horizontal="left" vertical="center"/>
    </xf>
    <xf numFmtId="0" fontId="0" fillId="0" borderId="43" xfId="0" applyBorder="1" applyAlignment="1">
      <alignment horizontal="left" vertical="center"/>
    </xf>
    <xf numFmtId="0" fontId="0" fillId="0" borderId="40" xfId="0" applyBorder="1" applyAlignment="1" applyProtection="1">
      <alignment horizontal="left" vertical="center"/>
      <protection locked="0"/>
    </xf>
    <xf numFmtId="0" fontId="0" fillId="0" borderId="42" xfId="0" applyBorder="1" applyAlignment="1" applyProtection="1">
      <alignment horizontal="left" vertical="center"/>
      <protection locked="0"/>
    </xf>
    <xf numFmtId="0" fontId="0" fillId="0" borderId="44" xfId="0" applyBorder="1" applyAlignment="1" applyProtection="1">
      <alignment horizontal="left" vertical="center"/>
      <protection locked="0"/>
    </xf>
    <xf numFmtId="0" fontId="0" fillId="7" borderId="42" xfId="0" applyFill="1" applyBorder="1" applyAlignment="1" applyProtection="1">
      <alignment horizontal="left" vertical="top" wrapText="1"/>
      <protection locked="0"/>
    </xf>
    <xf numFmtId="0" fontId="0" fillId="6" borderId="44" xfId="0" applyFill="1" applyBorder="1" applyAlignment="1" applyProtection="1">
      <alignment horizontal="left" vertical="top" wrapText="1"/>
      <protection locked="0"/>
    </xf>
    <xf numFmtId="0" fontId="1" fillId="3" borderId="7" xfId="0" applyFont="1" applyFill="1" applyBorder="1" applyAlignment="1">
      <alignment horizontal="left" vertical="center" wrapText="1"/>
    </xf>
    <xf numFmtId="0" fontId="1" fillId="3" borderId="7" xfId="0" applyFont="1" applyFill="1" applyBorder="1" applyAlignment="1">
      <alignment vertical="center" wrapText="1"/>
    </xf>
    <xf numFmtId="0" fontId="0" fillId="8" borderId="26" xfId="0" applyFill="1" applyBorder="1" applyAlignment="1">
      <alignment vertical="center"/>
    </xf>
    <xf numFmtId="0" fontId="0" fillId="8" borderId="28" xfId="0" applyFill="1" applyBorder="1" applyAlignment="1">
      <alignment vertical="center"/>
    </xf>
    <xf numFmtId="0" fontId="1" fillId="3" borderId="8" xfId="0" applyFont="1" applyFill="1" applyBorder="1" applyAlignment="1" applyProtection="1">
      <alignment horizontal="left" vertical="top" wrapText="1"/>
      <protection locked="0"/>
    </xf>
    <xf numFmtId="0" fontId="0" fillId="3" borderId="8" xfId="0" applyFill="1" applyBorder="1" applyAlignment="1" applyProtection="1">
      <alignment horizontal="left" vertical="center" wrapText="1"/>
      <protection locked="0"/>
    </xf>
    <xf numFmtId="0" fontId="1" fillId="0" borderId="0" xfId="0" applyFont="1" applyAlignment="1">
      <alignment horizontal="center" vertical="center"/>
    </xf>
    <xf numFmtId="0" fontId="0" fillId="0" borderId="45" xfId="0" applyBorder="1"/>
    <xf numFmtId="0" fontId="0" fillId="0" borderId="45" xfId="0" applyBorder="1" applyAlignment="1">
      <alignment vertical="top" wrapText="1"/>
    </xf>
    <xf numFmtId="0" fontId="0" fillId="0" borderId="0" xfId="0" applyBorder="1" applyAlignment="1">
      <alignment wrapText="1"/>
    </xf>
    <xf numFmtId="0" fontId="0" fillId="0" borderId="0" xfId="0" applyBorder="1"/>
    <xf numFmtId="0" fontId="0" fillId="0" borderId="49" xfId="0" applyBorder="1" applyAlignment="1">
      <alignment wrapText="1"/>
    </xf>
    <xf numFmtId="0" fontId="0" fillId="0" borderId="49" xfId="0" applyBorder="1"/>
    <xf numFmtId="0" fontId="0" fillId="0" borderId="0" xfId="0" applyBorder="1" applyAlignment="1">
      <alignment vertical="top" wrapText="1"/>
    </xf>
    <xf numFmtId="0" fontId="0" fillId="0" borderId="49" xfId="0" applyBorder="1" applyAlignment="1">
      <alignment vertical="top" wrapText="1"/>
    </xf>
    <xf numFmtId="0" fontId="1" fillId="0" borderId="32" xfId="0" applyFont="1" applyBorder="1" applyAlignment="1">
      <alignment wrapText="1"/>
    </xf>
    <xf numFmtId="0" fontId="0" fillId="0" borderId="46" xfId="0" applyBorder="1" applyAlignment="1">
      <alignment vertical="center" wrapText="1"/>
    </xf>
    <xf numFmtId="0" fontId="0" fillId="0" borderId="46" xfId="0" applyBorder="1" applyAlignment="1">
      <alignment wrapText="1"/>
    </xf>
    <xf numFmtId="0" fontId="0" fillId="0" borderId="48" xfId="0" applyBorder="1" applyAlignment="1">
      <alignment wrapText="1"/>
    </xf>
    <xf numFmtId="0" fontId="0" fillId="0" borderId="29" xfId="0" applyBorder="1" applyAlignment="1">
      <alignment wrapText="1"/>
    </xf>
    <xf numFmtId="0" fontId="0" fillId="0" borderId="51" xfId="0" applyBorder="1" applyAlignment="1">
      <alignment vertical="top" wrapText="1"/>
    </xf>
    <xf numFmtId="0" fontId="0" fillId="0" borderId="51" xfId="0" applyBorder="1"/>
    <xf numFmtId="0" fontId="0" fillId="0" borderId="30" xfId="0" applyBorder="1"/>
    <xf numFmtId="0" fontId="0" fillId="0" borderId="51" xfId="0" applyBorder="1" applyAlignment="1">
      <alignment horizontal="center" vertical="center"/>
    </xf>
    <xf numFmtId="0" fontId="1" fillId="8" borderId="26" xfId="0" applyFont="1" applyFill="1" applyBorder="1" applyAlignment="1">
      <alignment vertical="center" wrapText="1"/>
    </xf>
    <xf numFmtId="0" fontId="1" fillId="8" borderId="27" xfId="0" applyFont="1" applyFill="1" applyBorder="1" applyAlignment="1">
      <alignment vertical="center" wrapText="1"/>
    </xf>
    <xf numFmtId="0" fontId="0" fillId="8" borderId="27" xfId="0" applyFill="1" applyBorder="1" applyAlignment="1" applyProtection="1">
      <alignment vertical="center"/>
      <protection locked="0"/>
    </xf>
    <xf numFmtId="0" fontId="0" fillId="8" borderId="38" xfId="0" applyFill="1" applyBorder="1" applyAlignment="1" applyProtection="1">
      <alignment vertical="center"/>
      <protection locked="0"/>
    </xf>
    <xf numFmtId="0" fontId="11" fillId="0" borderId="12" xfId="0" applyFont="1" applyBorder="1" applyAlignment="1">
      <alignment horizontal="left" vertical="center" wrapText="1"/>
    </xf>
    <xf numFmtId="0" fontId="11" fillId="0" borderId="13" xfId="0" applyFont="1" applyBorder="1" applyAlignment="1">
      <alignment vertical="center" wrapText="1"/>
    </xf>
    <xf numFmtId="44" fontId="2" fillId="7" borderId="10" xfId="2" applyFont="1" applyFill="1" applyBorder="1" applyAlignment="1">
      <alignment horizontal="right" vertical="center" wrapText="1"/>
    </xf>
    <xf numFmtId="44" fontId="2" fillId="7" borderId="11" xfId="2" applyFont="1" applyFill="1" applyBorder="1" applyAlignment="1">
      <alignment horizontal="right" vertical="center" wrapText="1"/>
    </xf>
    <xf numFmtId="0" fontId="0" fillId="0" borderId="0" xfId="0" applyAlignment="1"/>
    <xf numFmtId="0" fontId="18" fillId="0" borderId="0" xfId="0" applyFont="1" applyAlignment="1">
      <alignment horizontal="center" vertical="center" wrapText="1"/>
    </xf>
    <xf numFmtId="0" fontId="0" fillId="0" borderId="0" xfId="0" applyAlignment="1">
      <alignment vertical="center" wrapText="1"/>
    </xf>
    <xf numFmtId="0" fontId="16" fillId="0" borderId="0" xfId="0" applyFont="1" applyAlignment="1">
      <alignment vertical="center" wrapText="1"/>
    </xf>
    <xf numFmtId="0" fontId="16" fillId="0" borderId="54" xfId="0" applyFont="1" applyFill="1" applyBorder="1" applyAlignment="1" applyProtection="1">
      <alignment horizontal="center" vertical="center" wrapText="1"/>
      <protection locked="0"/>
    </xf>
    <xf numFmtId="0" fontId="11" fillId="0" borderId="12" xfId="0" applyFont="1" applyFill="1" applyBorder="1" applyAlignment="1">
      <alignment horizontal="left" vertical="center" wrapText="1"/>
    </xf>
    <xf numFmtId="0" fontId="16" fillId="0" borderId="0" xfId="0" applyFont="1" applyAlignment="1">
      <alignment horizontal="center" vertical="center" wrapText="1"/>
    </xf>
    <xf numFmtId="0" fontId="11" fillId="0" borderId="13" xfId="0" applyFont="1" applyBorder="1" applyAlignment="1">
      <alignment vertical="center" wrapText="1"/>
    </xf>
    <xf numFmtId="0" fontId="16" fillId="0" borderId="44" xfId="0" applyFont="1" applyBorder="1" applyAlignment="1" applyProtection="1">
      <alignment horizontal="center" vertical="center" wrapText="1"/>
      <protection locked="0"/>
    </xf>
    <xf numFmtId="0" fontId="12" fillId="0" borderId="41" xfId="0" applyFont="1" applyBorder="1" applyAlignment="1" applyProtection="1">
      <alignment vertical="center" wrapText="1"/>
    </xf>
    <xf numFmtId="0" fontId="16" fillId="0" borderId="42" xfId="0" applyFont="1" applyBorder="1" applyAlignment="1" applyProtection="1">
      <alignment horizontal="center" vertical="center" wrapText="1"/>
      <protection locked="0"/>
    </xf>
    <xf numFmtId="0" fontId="11" fillId="0" borderId="41" xfId="0" applyFont="1" applyBorder="1" applyAlignment="1" applyProtection="1">
      <alignment vertical="center" wrapText="1"/>
    </xf>
    <xf numFmtId="0" fontId="8" fillId="0" borderId="42" xfId="0" applyFont="1" applyBorder="1" applyAlignment="1" applyProtection="1">
      <alignment horizontal="center" vertical="center" wrapText="1"/>
    </xf>
    <xf numFmtId="0" fontId="12" fillId="0" borderId="43" xfId="0" applyFont="1" applyBorder="1" applyAlignment="1" applyProtection="1">
      <alignment vertical="center" wrapText="1"/>
    </xf>
    <xf numFmtId="0" fontId="22" fillId="29" borderId="12" xfId="0" applyFont="1" applyFill="1" applyBorder="1" applyAlignment="1">
      <alignment horizontal="center" vertical="center" wrapText="1"/>
    </xf>
    <xf numFmtId="0" fontId="22" fillId="29" borderId="55" xfId="0" applyFont="1" applyFill="1" applyBorder="1" applyAlignment="1">
      <alignment horizontal="center" vertical="center" wrapText="1"/>
    </xf>
    <xf numFmtId="0" fontId="2" fillId="30" borderId="12" xfId="0" applyFont="1" applyFill="1" applyBorder="1" applyAlignment="1">
      <alignment vertical="center" wrapText="1"/>
    </xf>
    <xf numFmtId="164" fontId="2" fillId="30" borderId="12" xfId="0" applyNumberFormat="1" applyFont="1" applyFill="1" applyBorder="1" applyAlignment="1">
      <alignment vertical="center" wrapText="1"/>
    </xf>
    <xf numFmtId="169" fontId="2" fillId="30" borderId="55" xfId="0" applyNumberFormat="1" applyFont="1" applyFill="1" applyBorder="1" applyAlignment="1">
      <alignment vertical="center" wrapText="1"/>
    </xf>
    <xf numFmtId="0" fontId="2" fillId="31" borderId="12" xfId="0" applyFont="1" applyFill="1" applyBorder="1" applyAlignment="1">
      <alignment vertical="center" wrapText="1"/>
    </xf>
    <xf numFmtId="164" fontId="2" fillId="31" borderId="12" xfId="0" applyNumberFormat="1" applyFont="1" applyFill="1" applyBorder="1" applyAlignment="1">
      <alignment vertical="center" wrapText="1"/>
    </xf>
    <xf numFmtId="169" fontId="2" fillId="31" borderId="55" xfId="0" applyNumberFormat="1" applyFont="1" applyFill="1" applyBorder="1" applyAlignment="1">
      <alignment vertical="center" wrapText="1"/>
    </xf>
    <xf numFmtId="0" fontId="24" fillId="32" borderId="55" xfId="0" applyFont="1" applyFill="1" applyBorder="1" applyAlignment="1">
      <alignment vertical="center" wrapText="1"/>
    </xf>
    <xf numFmtId="0" fontId="24" fillId="32" borderId="0" xfId="0" applyFont="1" applyFill="1" applyAlignment="1">
      <alignment vertical="center" wrapText="1"/>
    </xf>
    <xf numFmtId="0" fontId="24" fillId="32" borderId="0" xfId="0" applyFont="1" applyFill="1" applyAlignment="1">
      <alignment wrapText="1"/>
    </xf>
    <xf numFmtId="0" fontId="2" fillId="33" borderId="12" xfId="0" applyFont="1" applyFill="1" applyBorder="1" applyAlignment="1">
      <alignment vertical="center" wrapText="1"/>
    </xf>
    <xf numFmtId="164" fontId="2" fillId="33" borderId="12" xfId="0" applyNumberFormat="1" applyFont="1" applyFill="1" applyBorder="1" applyAlignment="1">
      <alignment vertical="center" wrapText="1"/>
    </xf>
    <xf numFmtId="0" fontId="2" fillId="34" borderId="12" xfId="0" applyFont="1" applyFill="1" applyBorder="1" applyAlignment="1">
      <alignment vertical="center" wrapText="1"/>
    </xf>
    <xf numFmtId="164" fontId="2" fillId="34" borderId="12" xfId="0" applyNumberFormat="1" applyFont="1" applyFill="1" applyBorder="1" applyAlignment="1">
      <alignment vertical="center" wrapText="1"/>
    </xf>
    <xf numFmtId="0" fontId="2" fillId="28" borderId="12" xfId="0" applyFont="1" applyFill="1" applyBorder="1" applyAlignment="1">
      <alignment vertical="center" wrapText="1"/>
    </xf>
    <xf numFmtId="164" fontId="2" fillId="28" borderId="12" xfId="0" applyNumberFormat="1" applyFont="1" applyFill="1" applyBorder="1" applyAlignment="1">
      <alignment vertical="center" wrapText="1"/>
    </xf>
    <xf numFmtId="44" fontId="0" fillId="0" borderId="56" xfId="2" applyNumberFormat="1" applyFont="1" applyBorder="1" applyAlignment="1">
      <alignment horizontal="center" vertical="center" wrapText="1"/>
    </xf>
    <xf numFmtId="170" fontId="2" fillId="28" borderId="12" xfId="0" applyNumberFormat="1" applyFont="1" applyFill="1" applyBorder="1" applyAlignment="1">
      <alignment horizontal="right" vertical="center" wrapText="1"/>
    </xf>
    <xf numFmtId="1" fontId="2" fillId="28" borderId="12" xfId="0" applyNumberFormat="1" applyFont="1" applyFill="1" applyBorder="1" applyAlignment="1">
      <alignment horizontal="right" vertical="center" wrapText="1"/>
    </xf>
    <xf numFmtId="44" fontId="0" fillId="0" borderId="56" xfId="2" applyNumberFormat="1" applyFont="1" applyBorder="1" applyAlignment="1">
      <alignment vertical="center" wrapText="1"/>
    </xf>
    <xf numFmtId="165" fontId="0" fillId="0" borderId="0" xfId="2" applyNumberFormat="1" applyFont="1" applyAlignment="1">
      <alignment vertical="center" wrapText="1"/>
    </xf>
    <xf numFmtId="0" fontId="1" fillId="13" borderId="16" xfId="0" applyFont="1" applyFill="1" applyBorder="1" applyAlignment="1">
      <alignment vertical="center"/>
    </xf>
    <xf numFmtId="0" fontId="16" fillId="13" borderId="17" xfId="0" applyFont="1" applyFill="1" applyBorder="1" applyAlignment="1" applyProtection="1">
      <alignment horizontal="center" vertical="center" wrapText="1"/>
      <protection locked="0"/>
    </xf>
    <xf numFmtId="0" fontId="12" fillId="23" borderId="15" xfId="0" applyFont="1" applyFill="1" applyBorder="1" applyAlignment="1">
      <alignment horizontal="center" vertical="center" wrapText="1"/>
    </xf>
    <xf numFmtId="0" fontId="16" fillId="13" borderId="8" xfId="0" applyFont="1" applyFill="1" applyBorder="1" applyAlignment="1" applyProtection="1">
      <alignment horizontal="center" vertical="center" wrapText="1"/>
      <protection locked="0"/>
    </xf>
    <xf numFmtId="0" fontId="6" fillId="27" borderId="39" xfId="0" applyFont="1" applyFill="1" applyBorder="1" applyAlignment="1">
      <alignment vertical="center" wrapText="1"/>
    </xf>
    <xf numFmtId="0" fontId="17" fillId="27" borderId="40" xfId="0" applyFont="1" applyFill="1" applyBorder="1" applyAlignment="1">
      <alignment horizontal="center" vertical="center" wrapText="1"/>
    </xf>
    <xf numFmtId="168" fontId="18" fillId="0" borderId="0" xfId="2" applyNumberFormat="1" applyFont="1" applyAlignment="1" applyProtection="1">
      <alignment horizontal="center" vertical="center" wrapText="1"/>
    </xf>
    <xf numFmtId="168" fontId="19" fillId="0" borderId="0" xfId="2" applyNumberFormat="1" applyFont="1" applyAlignment="1" applyProtection="1">
      <alignment horizontal="center" vertical="center" wrapText="1"/>
    </xf>
    <xf numFmtId="0" fontId="20" fillId="0" borderId="0" xfId="0" applyFont="1" applyAlignment="1">
      <alignment horizontal="center" vertical="center" wrapText="1"/>
    </xf>
    <xf numFmtId="168" fontId="21" fillId="0" borderId="0" xfId="2" applyNumberFormat="1" applyFont="1" applyAlignment="1" applyProtection="1">
      <alignment horizontal="center" vertical="center" wrapText="1"/>
    </xf>
    <xf numFmtId="7" fontId="21" fillId="0" borderId="0" xfId="2" applyNumberFormat="1" applyFont="1" applyAlignment="1" applyProtection="1">
      <alignment horizontal="center" vertical="center" wrapText="1"/>
    </xf>
    <xf numFmtId="165" fontId="25" fillId="0" borderId="0" xfId="2" applyNumberFormat="1" applyFont="1" applyAlignment="1">
      <alignment vertical="center" wrapText="1"/>
    </xf>
    <xf numFmtId="0" fontId="0" fillId="0" borderId="0" xfId="0" applyNumberFormat="1" applyAlignment="1">
      <alignment horizontal="center" vertical="center" wrapText="1"/>
    </xf>
    <xf numFmtId="168" fontId="11" fillId="0" borderId="0" xfId="2" applyNumberFormat="1" applyFont="1" applyAlignment="1" applyProtection="1">
      <alignment horizontal="center" vertical="center" wrapText="1"/>
    </xf>
    <xf numFmtId="0" fontId="11" fillId="0" borderId="0" xfId="0" applyFont="1"/>
    <xf numFmtId="0" fontId="0" fillId="0" borderId="0" xfId="0" applyNumberFormat="1" applyAlignment="1">
      <alignment vertical="center" wrapText="1"/>
    </xf>
    <xf numFmtId="168" fontId="26" fillId="0" borderId="0" xfId="2" applyNumberFormat="1" applyFont="1" applyAlignment="1" applyProtection="1">
      <alignment horizontal="center" vertical="center" wrapText="1"/>
    </xf>
    <xf numFmtId="0" fontId="11" fillId="7" borderId="41" xfId="0" applyFont="1" applyFill="1" applyBorder="1" applyAlignment="1">
      <alignment horizontal="left" vertical="top" wrapText="1"/>
    </xf>
    <xf numFmtId="0" fontId="11" fillId="6" borderId="43" xfId="0" applyFont="1" applyFill="1" applyBorder="1" applyAlignment="1">
      <alignment horizontal="left" vertical="top" wrapText="1"/>
    </xf>
    <xf numFmtId="0" fontId="11" fillId="0" borderId="52" xfId="0" applyFont="1" applyBorder="1" applyAlignment="1">
      <alignment horizontal="left" vertical="center"/>
    </xf>
    <xf numFmtId="0" fontId="0" fillId="0" borderId="53" xfId="0" applyBorder="1" applyAlignment="1" applyProtection="1">
      <alignment horizontal="center"/>
      <protection locked="0"/>
    </xf>
    <xf numFmtId="0" fontId="11" fillId="21" borderId="52" xfId="0" applyFont="1" applyFill="1" applyBorder="1" applyAlignment="1">
      <alignment horizontal="left" vertical="top" wrapText="1"/>
    </xf>
    <xf numFmtId="0" fontId="0" fillId="21" borderId="53" xfId="0" applyFill="1" applyBorder="1" applyAlignment="1" applyProtection="1">
      <alignment horizontal="left" vertical="top" wrapText="1"/>
      <protection locked="0"/>
    </xf>
    <xf numFmtId="0" fontId="11" fillId="0" borderId="39" xfId="0" applyFont="1" applyBorder="1" applyAlignment="1">
      <alignment horizontal="left" vertical="center"/>
    </xf>
    <xf numFmtId="0" fontId="0" fillId="0" borderId="40" xfId="0" applyBorder="1" applyAlignment="1" applyProtection="1">
      <alignment horizontal="center"/>
      <protection locked="0"/>
    </xf>
    <xf numFmtId="0" fontId="11" fillId="0" borderId="57" xfId="0" applyFont="1" applyBorder="1" applyAlignment="1">
      <alignment horizontal="left" vertical="center"/>
    </xf>
    <xf numFmtId="0" fontId="0" fillId="0" borderId="58" xfId="0" applyBorder="1" applyAlignment="1" applyProtection="1">
      <alignment horizontal="center"/>
      <protection locked="0"/>
    </xf>
    <xf numFmtId="0" fontId="1" fillId="5" borderId="29" xfId="0" applyFont="1" applyFill="1" applyBorder="1" applyAlignment="1">
      <alignment horizontal="left" vertical="center" wrapText="1"/>
    </xf>
    <xf numFmtId="0" fontId="1" fillId="5" borderId="30" xfId="0" applyFont="1" applyFill="1" applyBorder="1" applyAlignment="1">
      <alignment horizontal="left" vertical="center" wrapText="1"/>
    </xf>
    <xf numFmtId="0" fontId="1" fillId="0" borderId="34" xfId="0" applyFont="1" applyBorder="1" applyAlignment="1">
      <alignment horizontal="center" vertical="center"/>
    </xf>
    <xf numFmtId="0" fontId="1" fillId="0" borderId="35" xfId="0" applyFont="1" applyBorder="1" applyAlignment="1">
      <alignment horizontal="center" vertical="center"/>
    </xf>
    <xf numFmtId="0" fontId="1" fillId="8" borderId="24" xfId="0" applyFont="1" applyFill="1" applyBorder="1" applyAlignment="1">
      <alignment horizontal="center" vertical="center" wrapText="1"/>
    </xf>
    <xf numFmtId="0" fontId="1" fillId="8" borderId="25" xfId="0" applyFont="1" applyFill="1" applyBorder="1" applyAlignment="1">
      <alignment horizontal="center" vertical="center" wrapText="1"/>
    </xf>
    <xf numFmtId="44" fontId="0" fillId="0" borderId="56" xfId="2" applyNumberFormat="1" applyFont="1" applyBorder="1" applyAlignment="1">
      <alignment horizontal="center" vertical="center" wrapText="1"/>
    </xf>
    <xf numFmtId="0" fontId="23" fillId="29" borderId="56" xfId="0" applyFont="1" applyFill="1" applyBorder="1" applyAlignment="1">
      <alignment horizontal="center" vertical="center" wrapText="1"/>
    </xf>
    <xf numFmtId="0" fontId="3" fillId="20" borderId="0" xfId="0" applyFont="1" applyFill="1" applyAlignment="1">
      <alignment horizontal="left" wrapText="1"/>
    </xf>
    <xf numFmtId="0" fontId="11" fillId="0" borderId="13" xfId="0" applyFont="1" applyBorder="1" applyAlignment="1">
      <alignment horizontal="left" vertical="center" wrapText="1"/>
    </xf>
    <xf numFmtId="0" fontId="11" fillId="0" borderId="14" xfId="0" applyFont="1" applyBorder="1" applyAlignment="1">
      <alignment horizontal="left" vertical="center" wrapText="1"/>
    </xf>
    <xf numFmtId="0" fontId="11" fillId="0" borderId="15" xfId="0" applyFont="1" applyBorder="1" applyAlignment="1">
      <alignment horizontal="left" vertical="center" wrapText="1"/>
    </xf>
    <xf numFmtId="0" fontId="11" fillId="0" borderId="13" xfId="0" applyFont="1" applyBorder="1" applyAlignment="1">
      <alignment vertical="center" wrapText="1"/>
    </xf>
    <xf numFmtId="0" fontId="11" fillId="0" borderId="14" xfId="0" applyFont="1" applyBorder="1" applyAlignment="1">
      <alignment vertical="center" wrapText="1"/>
    </xf>
    <xf numFmtId="0" fontId="11" fillId="0" borderId="13" xfId="0" applyFont="1" applyBorder="1" applyAlignment="1">
      <alignment horizontal="center" vertical="center" wrapText="1"/>
    </xf>
    <xf numFmtId="0" fontId="11" fillId="0" borderId="14" xfId="0" applyFont="1" applyBorder="1" applyAlignment="1">
      <alignment horizontal="center" vertical="center" wrapText="1"/>
    </xf>
    <xf numFmtId="0" fontId="11" fillId="0" borderId="15" xfId="0" applyFont="1" applyBorder="1" applyAlignment="1">
      <alignment horizontal="center" vertical="center" wrapText="1"/>
    </xf>
    <xf numFmtId="0" fontId="6" fillId="26" borderId="0" xfId="0" applyFont="1" applyFill="1" applyAlignment="1">
      <alignment horizontal="left" wrapText="1"/>
    </xf>
    <xf numFmtId="0" fontId="0" fillId="0" borderId="45" xfId="0" applyBorder="1" applyAlignment="1">
      <alignment horizontal="center"/>
    </xf>
    <xf numFmtId="0" fontId="0" fillId="0" borderId="0" xfId="0" applyBorder="1" applyAlignment="1">
      <alignment horizontal="center"/>
    </xf>
    <xf numFmtId="0" fontId="0" fillId="0" borderId="49" xfId="0" applyBorder="1" applyAlignment="1">
      <alignment horizontal="center"/>
    </xf>
    <xf numFmtId="0" fontId="0" fillId="0" borderId="33" xfId="0" applyBorder="1" applyAlignment="1">
      <alignment horizontal="center"/>
    </xf>
    <xf numFmtId="0" fontId="0" fillId="0" borderId="47" xfId="0" applyBorder="1" applyAlignment="1">
      <alignment horizontal="center"/>
    </xf>
    <xf numFmtId="0" fontId="0" fillId="0" borderId="50" xfId="0" applyBorder="1" applyAlignment="1">
      <alignment horizontal="center"/>
    </xf>
    <xf numFmtId="0" fontId="0" fillId="0" borderId="32" xfId="0" applyBorder="1" applyAlignment="1">
      <alignment horizontal="left" vertical="center" wrapText="1"/>
    </xf>
    <xf numFmtId="0" fontId="0" fillId="0" borderId="46" xfId="0" applyBorder="1" applyAlignment="1">
      <alignment horizontal="left" vertical="center" wrapText="1"/>
    </xf>
    <xf numFmtId="0" fontId="0" fillId="0" borderId="48" xfId="0" applyBorder="1" applyAlignment="1">
      <alignment horizontal="left" vertical="center" wrapText="1"/>
    </xf>
    <xf numFmtId="0" fontId="1" fillId="0" borderId="0" xfId="0" applyFont="1" applyAlignment="1">
      <alignment horizontal="center" vertical="center" wrapText="1"/>
    </xf>
    <xf numFmtId="0" fontId="0" fillId="0" borderId="45" xfId="0" applyBorder="1" applyAlignment="1">
      <alignment horizontal="center" vertical="center"/>
    </xf>
    <xf numFmtId="0" fontId="0" fillId="0" borderId="0" xfId="0" applyBorder="1" applyAlignment="1">
      <alignment horizontal="center" vertical="center"/>
    </xf>
    <xf numFmtId="0" fontId="0" fillId="0" borderId="49" xfId="0" applyBorder="1" applyAlignment="1">
      <alignment horizontal="center" vertical="center"/>
    </xf>
  </cellXfs>
  <cellStyles count="3">
    <cellStyle name="Milliers" xfId="1" builtinId="3"/>
    <cellStyle name="Monétaire" xfId="2" builtinId="4"/>
    <cellStyle name="Normal" xfId="0" builtinId="0"/>
  </cellStyles>
  <dxfs count="81">
    <dxf>
      <font>
        <color rgb="FF9C0006"/>
      </font>
      <fill>
        <patternFill>
          <bgColor rgb="FFFFC7CE"/>
        </patternFill>
      </fill>
    </dxf>
    <dxf>
      <font>
        <b/>
        <i val="0"/>
        <color theme="0" tint="-4.9989318521683403E-2"/>
      </font>
      <fill>
        <patternFill>
          <bgColor rgb="FFFF0000"/>
        </patternFill>
      </fill>
    </dxf>
    <dxf>
      <font>
        <color rgb="FF9C0006"/>
      </font>
      <fill>
        <patternFill>
          <bgColor rgb="FFFFC7CE"/>
        </patternFill>
      </fill>
    </dxf>
    <dxf>
      <font>
        <b/>
        <i val="0"/>
        <color theme="0" tint="-4.9989318521683403E-2"/>
      </font>
      <fill>
        <patternFill>
          <bgColor rgb="FFFF0000"/>
        </patternFill>
      </fill>
    </dxf>
    <dxf>
      <font>
        <color rgb="FF9C0006"/>
      </font>
      <fill>
        <patternFill>
          <bgColor rgb="FFFFC7CE"/>
        </patternFill>
      </fill>
    </dxf>
    <dxf>
      <font>
        <b/>
        <i val="0"/>
        <color theme="0" tint="-4.9989318521683403E-2"/>
      </font>
      <fill>
        <patternFill>
          <bgColor rgb="FFFF0000"/>
        </patternFill>
      </fill>
    </dxf>
    <dxf>
      <font>
        <color rgb="FF9C0006"/>
      </font>
      <fill>
        <patternFill>
          <bgColor rgb="FFFFC7CE"/>
        </patternFill>
      </fill>
    </dxf>
    <dxf>
      <font>
        <b/>
        <i val="0"/>
        <color theme="0" tint="-4.9989318521683403E-2"/>
      </font>
      <fill>
        <patternFill>
          <bgColor rgb="FFFF0000"/>
        </patternFill>
      </fill>
    </dxf>
    <dxf>
      <font>
        <color rgb="FF9C0006"/>
      </font>
      <fill>
        <patternFill>
          <bgColor rgb="FFFFC7CE"/>
        </patternFill>
      </fill>
    </dxf>
    <dxf>
      <font>
        <b/>
        <i val="0"/>
        <color theme="0" tint="-4.9989318521683403E-2"/>
      </font>
      <fill>
        <patternFill>
          <bgColor rgb="FFFF0000"/>
        </patternFill>
      </fill>
    </dxf>
    <dxf>
      <font>
        <color rgb="FF9C0006"/>
      </font>
      <fill>
        <patternFill>
          <bgColor rgb="FFFFC7CE"/>
        </patternFill>
      </fill>
    </dxf>
    <dxf>
      <font>
        <b/>
        <i val="0"/>
        <color theme="0" tint="-4.9989318521683403E-2"/>
      </font>
      <fill>
        <patternFill>
          <bgColor rgb="FFFF0000"/>
        </patternFill>
      </fill>
    </dxf>
    <dxf>
      <font>
        <color rgb="FF9C0006"/>
      </font>
      <fill>
        <patternFill>
          <bgColor rgb="FFFFC7CE"/>
        </patternFill>
      </fill>
    </dxf>
    <dxf>
      <font>
        <b/>
        <i val="0"/>
        <color theme="0" tint="-4.9989318521683403E-2"/>
      </font>
      <fill>
        <patternFill>
          <bgColor rgb="FFFF0000"/>
        </patternFill>
      </fill>
    </dxf>
    <dxf>
      <font>
        <color rgb="FF9C0006"/>
      </font>
      <fill>
        <patternFill>
          <bgColor rgb="FFFFC7CE"/>
        </patternFill>
      </fill>
    </dxf>
    <dxf>
      <font>
        <b/>
        <i val="0"/>
        <color theme="0" tint="-4.9989318521683403E-2"/>
      </font>
      <fill>
        <patternFill>
          <bgColor rgb="FFFF0000"/>
        </patternFill>
      </fill>
    </dxf>
    <dxf>
      <font>
        <color rgb="FF9C0006"/>
      </font>
      <fill>
        <patternFill>
          <bgColor rgb="FFFFC7CE"/>
        </patternFill>
      </fill>
    </dxf>
    <dxf>
      <font>
        <b/>
        <i val="0"/>
        <color theme="0" tint="-4.9989318521683403E-2"/>
      </font>
      <fill>
        <patternFill>
          <bgColor rgb="FFFF0000"/>
        </patternFill>
      </fill>
    </dxf>
    <dxf>
      <font>
        <color rgb="FF9C0006"/>
      </font>
      <fill>
        <patternFill>
          <bgColor rgb="FFFFC7CE"/>
        </patternFill>
      </fill>
    </dxf>
    <dxf>
      <font>
        <b/>
        <i val="0"/>
        <color theme="0" tint="-4.9989318521683403E-2"/>
      </font>
      <fill>
        <patternFill>
          <bgColor rgb="FFFF0000"/>
        </patternFill>
      </fill>
    </dxf>
    <dxf>
      <font>
        <color rgb="FF9C0006"/>
      </font>
      <fill>
        <patternFill>
          <bgColor rgb="FFFFC7CE"/>
        </patternFill>
      </fill>
    </dxf>
    <dxf>
      <font>
        <b/>
        <i val="0"/>
        <color theme="0" tint="-4.9989318521683403E-2"/>
      </font>
      <fill>
        <patternFill>
          <bgColor rgb="FFFF0000"/>
        </patternFill>
      </fill>
    </dxf>
    <dxf>
      <font>
        <color rgb="FF9C0006"/>
      </font>
      <fill>
        <patternFill>
          <bgColor rgb="FFFFC7CE"/>
        </patternFill>
      </fill>
    </dxf>
    <dxf>
      <font>
        <b/>
        <i val="0"/>
        <color theme="0" tint="-4.9989318521683403E-2"/>
      </font>
      <fill>
        <patternFill>
          <bgColor rgb="FFFF0000"/>
        </patternFill>
      </fill>
    </dxf>
    <dxf>
      <font>
        <color rgb="FF9C0006"/>
      </font>
      <fill>
        <patternFill>
          <bgColor rgb="FFFFC7CE"/>
        </patternFill>
      </fill>
    </dxf>
    <dxf>
      <font>
        <b/>
        <i val="0"/>
        <color theme="0" tint="-4.9989318521683403E-2"/>
      </font>
      <fill>
        <patternFill>
          <bgColor rgb="FFFF0000"/>
        </patternFill>
      </fill>
    </dxf>
    <dxf>
      <font>
        <color rgb="FF9C0006"/>
      </font>
      <fill>
        <patternFill>
          <bgColor rgb="FFFFC7CE"/>
        </patternFill>
      </fill>
    </dxf>
    <dxf>
      <font>
        <b/>
        <i val="0"/>
        <color theme="0" tint="-4.9989318521683403E-2"/>
      </font>
      <fill>
        <patternFill>
          <bgColor rgb="FFFF0000"/>
        </patternFill>
      </fill>
    </dxf>
    <dxf>
      <font>
        <color rgb="FF9C0006"/>
      </font>
      <fill>
        <patternFill>
          <bgColor rgb="FFFFC7CE"/>
        </patternFill>
      </fill>
    </dxf>
    <dxf>
      <font>
        <b/>
        <i val="0"/>
        <color theme="0" tint="-4.9989318521683403E-2"/>
      </font>
      <fill>
        <patternFill>
          <bgColor rgb="FFFF0000"/>
        </patternFill>
      </fill>
    </dxf>
    <dxf>
      <font>
        <color rgb="FF9C0006"/>
      </font>
      <fill>
        <patternFill>
          <bgColor rgb="FFFFC7CE"/>
        </patternFill>
      </fill>
    </dxf>
    <dxf>
      <font>
        <b/>
        <i val="0"/>
        <color theme="0" tint="-4.9989318521683403E-2"/>
      </font>
      <fill>
        <patternFill>
          <bgColor rgb="FFFF0000"/>
        </patternFill>
      </fill>
    </dxf>
    <dxf>
      <font>
        <color rgb="FF9C0006"/>
      </font>
      <fill>
        <patternFill>
          <bgColor rgb="FFFFC7CE"/>
        </patternFill>
      </fill>
    </dxf>
    <dxf>
      <font>
        <b/>
        <i val="0"/>
        <color theme="0" tint="-4.9989318521683403E-2"/>
      </font>
      <fill>
        <patternFill>
          <bgColor rgb="FFFF0000"/>
        </patternFill>
      </fill>
    </dxf>
    <dxf>
      <font>
        <color rgb="FF9C0006"/>
      </font>
      <fill>
        <patternFill>
          <bgColor rgb="FFFFC7CE"/>
        </patternFill>
      </fill>
    </dxf>
    <dxf>
      <font>
        <b/>
        <i val="0"/>
        <color theme="0" tint="-4.9989318521683403E-2"/>
      </font>
      <fill>
        <patternFill>
          <bgColor rgb="FFFF0000"/>
        </patternFill>
      </fill>
    </dxf>
    <dxf>
      <font>
        <color rgb="FF9C0006"/>
      </font>
      <fill>
        <patternFill>
          <bgColor rgb="FFFFC7CE"/>
        </patternFill>
      </fill>
    </dxf>
    <dxf>
      <font>
        <b/>
        <i val="0"/>
        <color theme="0" tint="-4.9989318521683403E-2"/>
      </font>
      <fill>
        <patternFill>
          <bgColor rgb="FFFF0000"/>
        </patternFill>
      </fill>
    </dxf>
    <dxf>
      <font>
        <color rgb="FF9C0006"/>
      </font>
      <fill>
        <patternFill>
          <bgColor rgb="FFFFC7CE"/>
        </patternFill>
      </fill>
    </dxf>
    <dxf>
      <font>
        <b/>
        <i val="0"/>
        <color theme="0" tint="-4.9989318521683403E-2"/>
      </font>
      <fill>
        <patternFill>
          <bgColor rgb="FFFF0000"/>
        </patternFill>
      </fill>
    </dxf>
    <dxf>
      <font>
        <color rgb="FF9C0006"/>
      </font>
      <fill>
        <patternFill>
          <bgColor rgb="FFFFC7CE"/>
        </patternFill>
      </fill>
    </dxf>
    <dxf>
      <font>
        <b/>
        <i val="0"/>
        <color theme="0" tint="-4.9989318521683403E-2"/>
      </font>
      <fill>
        <patternFill>
          <bgColor rgb="FFFF0000"/>
        </patternFill>
      </fill>
    </dxf>
    <dxf>
      <font>
        <color rgb="FF9C0006"/>
      </font>
      <fill>
        <patternFill>
          <bgColor rgb="FFFFC7CE"/>
        </patternFill>
      </fill>
    </dxf>
    <dxf>
      <font>
        <b/>
        <i val="0"/>
        <color theme="0" tint="-4.9989318521683403E-2"/>
      </font>
      <fill>
        <patternFill>
          <bgColor rgb="FFFF0000"/>
        </patternFill>
      </fill>
    </dxf>
    <dxf>
      <font>
        <color rgb="FF9C0006"/>
      </font>
      <fill>
        <patternFill>
          <bgColor rgb="FFFFC7CE"/>
        </patternFill>
      </fill>
    </dxf>
    <dxf>
      <font>
        <b/>
        <i val="0"/>
        <color theme="0" tint="-4.9989318521683403E-2"/>
      </font>
      <fill>
        <patternFill>
          <bgColor rgb="FFFF0000"/>
        </patternFill>
      </fill>
    </dxf>
    <dxf>
      <font>
        <color rgb="FF9C0006"/>
      </font>
      <fill>
        <patternFill>
          <bgColor rgb="FFFFC7CE"/>
        </patternFill>
      </fill>
    </dxf>
    <dxf>
      <font>
        <b/>
        <i val="0"/>
        <color theme="0" tint="-4.9989318521683403E-2"/>
      </font>
      <fill>
        <patternFill>
          <bgColor rgb="FFFF0000"/>
        </patternFill>
      </fill>
    </dxf>
    <dxf>
      <font>
        <color rgb="FF9C0006"/>
      </font>
      <fill>
        <patternFill>
          <bgColor rgb="FFFFC7CE"/>
        </patternFill>
      </fill>
    </dxf>
    <dxf>
      <font>
        <b/>
        <i val="0"/>
        <color theme="0" tint="-4.9989318521683403E-2"/>
      </font>
      <fill>
        <patternFill>
          <bgColor rgb="FFFF0000"/>
        </patternFill>
      </fill>
    </dxf>
    <dxf>
      <font>
        <b/>
        <i val="0"/>
        <color theme="0"/>
      </font>
      <fill>
        <patternFill patternType="solid">
          <fgColor rgb="FFFF0000"/>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patternType="solid">
          <fgColor rgb="FFFF0000"/>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val="0"/>
        <i val="0"/>
        <strike val="0"/>
        <condense val="0"/>
        <extend val="0"/>
        <outline val="0"/>
        <shadow val="0"/>
        <u val="none"/>
        <vertAlign val="baseline"/>
        <sz val="11"/>
        <color theme="1"/>
        <name val="Calibri"/>
        <scheme val="minor"/>
      </font>
      <numFmt numFmtId="165" formatCode="_-* #,##0\ &quot;€&quot;_-;\-* #,##0\ &quot;€&quot;_-;_-* &quot;-&quot;??\ &quot;€&quot;_-;_-@_-"/>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65" formatCode="_-* #,##0\ &quot;€&quot;_-;\-* #,##0\ &quot;€&quot;_-;_-* &quot;-&quot;??\ &quot;€&quot;_-;_-@_-"/>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66" formatCode="_-* #,##0_-;\-* #,##0_-;_-* &quot;-&quot;??_-;_-@_-"/>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numFmt numFmtId="166" formatCode="_-* #,##0_-;\-* #,##0_-;_-* &quot;-&quot;??_-;_-@_-"/>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numFmt numFmtId="34" formatCode="_-* #,##0.00\ &quot;€&quot;_-;\-* #,##0.00\ &quot;€&quot;_-;_-* &quot;-&quot;??\ &quot;€&quot;_-;_-@_-"/>
      <alignment horizontal="center" vertical="center" textRotation="0" wrapText="1" indent="0" justifyLastLine="0" shrinkToFit="0" readingOrder="0"/>
    </dxf>
    <dxf>
      <numFmt numFmtId="0" formatCode="General"/>
      <alignment horizontal="center" vertical="center" textRotation="0" wrapText="1" indent="0" justifyLastLine="0" shrinkToFit="0" readingOrder="0"/>
    </dxf>
    <dxf>
      <numFmt numFmtId="0" formatCode="General"/>
      <alignment horizontal="center" vertical="center" textRotation="0" wrapText="1" indent="0" justifyLastLine="0" shrinkToFit="0" readingOrder="0"/>
    </dxf>
    <dxf>
      <numFmt numFmtId="0" formatCode="General"/>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border outline="0">
        <top style="medium">
          <color indexed="64"/>
        </top>
      </border>
    </dxf>
    <dxf>
      <border outline="0">
        <bottom style="dashed">
          <color indexed="64"/>
        </bottom>
      </border>
    </dxf>
    <dxf>
      <font>
        <b/>
        <i val="0"/>
        <strike val="0"/>
        <condense val="0"/>
        <extend val="0"/>
        <outline val="0"/>
        <shadow val="0"/>
        <u val="none"/>
        <vertAlign val="baseline"/>
        <sz val="11"/>
        <color auto="1"/>
        <name val="Calibri"/>
        <scheme val="minor"/>
      </font>
      <fill>
        <patternFill patternType="solid">
          <fgColor indexed="64"/>
          <bgColor theme="2"/>
        </patternFill>
      </fill>
      <alignment horizontal="center" vertical="center" textRotation="0" wrapText="1" indent="0" justifyLastLine="0" shrinkToFit="0" readingOrder="0"/>
      <border diagonalUp="0" diagonalDown="0" outline="0">
        <left style="dashed">
          <color indexed="64"/>
        </left>
        <right style="dashed">
          <color indexed="64"/>
        </right>
        <top/>
        <bottom/>
      </border>
    </dxf>
    <dxf>
      <numFmt numFmtId="165" formatCode="_-* #,##0\ &quot;€&quot;_-;\-* #,##0\ &quot;€&quot;_-;_-* &quot;-&quot;??\ &quot;€&quot;_-;_-@_-"/>
      <alignment horizontal="general" vertical="center" textRotation="0" wrapText="1" indent="0" justifyLastLine="0" shrinkToFit="0" readingOrder="0"/>
    </dxf>
    <dxf>
      <font>
        <b val="0"/>
        <i val="0"/>
        <strike val="0"/>
        <condense val="0"/>
        <extend val="0"/>
        <outline val="0"/>
        <shadow val="0"/>
        <u val="none"/>
        <vertAlign val="baseline"/>
        <sz val="11"/>
        <color auto="1"/>
        <name val="Calibri"/>
        <scheme val="minor"/>
      </font>
    </dxf>
    <dxf>
      <alignment horizontal="general" textRotation="0" indent="0" justifyLastLine="0" shrinkToFit="0" readingOrder="0"/>
    </dxf>
    <dxf>
      <numFmt numFmtId="0" formatCode="General"/>
      <alignment horizontal="general" vertical="center" textRotation="0" wrapText="1" indent="0" justifyLastLine="0" shrinkToFit="0" readingOrder="0"/>
    </dxf>
    <dxf>
      <numFmt numFmtId="0" formatCode="General"/>
    </dxf>
    <dxf>
      <alignment horizontal="general" vertical="center" textRotation="0" wrapText="1" indent="0" justifyLastLine="0" shrinkToFit="0" readingOrder="0"/>
    </dxf>
    <dxf>
      <alignment horizontal="general" vertical="center" textRotation="0" wrapText="1" indent="0" justifyLastLine="0" shrinkToFit="0" readingOrder="0"/>
    </dxf>
    <dxf>
      <numFmt numFmtId="0" formatCode="General"/>
      <alignment horizontal="general" vertical="center" textRotation="0" wrapText="1" indent="0" justifyLastLine="0" shrinkToFit="0" readingOrder="0"/>
    </dxf>
    <dxf>
      <alignment horizontal="general" textRotation="0" indent="0" justifyLastLine="0" shrinkToFit="0" readingOrder="0"/>
    </dxf>
    <dxf>
      <font>
        <strike val="0"/>
        <outline val="0"/>
        <shadow val="0"/>
        <u val="none"/>
        <vertAlign val="baseline"/>
        <sz val="12"/>
        <color theme="0"/>
        <name val="Calibri"/>
      </font>
      <alignment horizontal="center"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2</xdr:col>
      <xdr:colOff>276225</xdr:colOff>
      <xdr:row>0</xdr:row>
      <xdr:rowOff>142875</xdr:rowOff>
    </xdr:from>
    <xdr:to>
      <xdr:col>10</xdr:col>
      <xdr:colOff>371475</xdr:colOff>
      <xdr:row>2</xdr:row>
      <xdr:rowOff>114300</xdr:rowOff>
    </xdr:to>
    <xdr:sp macro="" textlink="">
      <xdr:nvSpPr>
        <xdr:cNvPr id="2" name="Rectangle à coins arrondis 1">
          <a:extLst>
            <a:ext uri="{FF2B5EF4-FFF2-40B4-BE49-F238E27FC236}">
              <a16:creationId xmlns:a16="http://schemas.microsoft.com/office/drawing/2014/main" id="{00000000-0008-0000-0300-000005000000}"/>
            </a:ext>
          </a:extLst>
        </xdr:cNvPr>
        <xdr:cNvSpPr/>
      </xdr:nvSpPr>
      <xdr:spPr>
        <a:xfrm>
          <a:off x="7115175" y="142875"/>
          <a:ext cx="6191250" cy="847725"/>
        </a:xfrm>
        <a:prstGeom prst="roundRect">
          <a:avLst/>
        </a:prstGeom>
        <a:solidFill>
          <a:schemeClr val="accent6">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200" b="1" u="sng"/>
            <a:t>CONSIGNES DE REMPLISSAGE </a:t>
          </a:r>
          <a:r>
            <a:rPr lang="fr-FR" sz="1200" b="1"/>
            <a:t>:</a:t>
          </a:r>
        </a:p>
        <a:p>
          <a:pPr algn="l"/>
          <a:endParaRPr lang="fr-FR" sz="1200" b="1"/>
        </a:p>
        <a:p>
          <a:pPr algn="l"/>
          <a:r>
            <a:rPr lang="fr-FR" sz="1200" b="1"/>
            <a:t>1- REPONDRE</a:t>
          </a:r>
          <a:r>
            <a:rPr lang="fr-FR" sz="1200" b="1" baseline="0"/>
            <a:t> A LA QUESTION CI-CONTRE AVANT DE REMPLIR LES AUTRES ONGLETS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171450</xdr:colOff>
      <xdr:row>0</xdr:row>
      <xdr:rowOff>123825</xdr:rowOff>
    </xdr:from>
    <xdr:to>
      <xdr:col>7</xdr:col>
      <xdr:colOff>581025</xdr:colOff>
      <xdr:row>9</xdr:row>
      <xdr:rowOff>47625</xdr:rowOff>
    </xdr:to>
    <xdr:sp macro="" textlink="">
      <xdr:nvSpPr>
        <xdr:cNvPr id="2" name="Rectangle à coins arrondis 1">
          <a:extLst>
            <a:ext uri="{FF2B5EF4-FFF2-40B4-BE49-F238E27FC236}">
              <a16:creationId xmlns:a16="http://schemas.microsoft.com/office/drawing/2014/main" id="{00000000-0008-0000-0000-000002000000}"/>
            </a:ext>
          </a:extLst>
        </xdr:cNvPr>
        <xdr:cNvSpPr/>
      </xdr:nvSpPr>
      <xdr:spPr>
        <a:xfrm>
          <a:off x="7772400" y="123825"/>
          <a:ext cx="4219575" cy="2066925"/>
        </a:xfrm>
        <a:prstGeom prst="roundRect">
          <a:avLst/>
        </a:prstGeom>
        <a:solidFill>
          <a:schemeClr val="accent6">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200" b="1" u="sng"/>
            <a:t>CONSIGNES DE REMPLISSAGE </a:t>
          </a:r>
          <a:r>
            <a:rPr lang="fr-FR" sz="1200" b="1"/>
            <a:t>:</a:t>
          </a:r>
        </a:p>
        <a:p>
          <a:pPr algn="l"/>
          <a:endParaRPr lang="fr-FR" sz="1200" b="1"/>
        </a:p>
        <a:p>
          <a:pPr algn="l"/>
          <a:r>
            <a:rPr lang="fr-FR" sz="1200" b="1"/>
            <a:t>1- Compléter les identifiants du territoire</a:t>
          </a:r>
        </a:p>
        <a:p>
          <a:pPr algn="l"/>
          <a:endParaRPr lang="fr-FR" sz="1200" b="1"/>
        </a:p>
        <a:p>
          <a:pPr algn="l"/>
          <a:r>
            <a:rPr lang="fr-FR" sz="1200" b="1"/>
            <a:t>2- Compléter les</a:t>
          </a:r>
          <a:r>
            <a:rPr lang="fr-FR" sz="1200" b="1" baseline="0"/>
            <a:t> identifiants de la structure porteuse et des structures animatrices. Veiller à bien identifier deux personnes ressources et mettre des adresses mails valides.</a:t>
          </a:r>
        </a:p>
        <a:p>
          <a:pPr algn="l"/>
          <a:endParaRPr lang="fr-FR" sz="1200" b="1" baseline="0"/>
        </a:p>
        <a:p>
          <a:pPr algn="l"/>
          <a:r>
            <a:rPr lang="fr-FR" sz="1200" b="1" baseline="0"/>
            <a:t>3- Expliquer les modalités de gouvernance (bas de page).</a:t>
          </a:r>
          <a:endParaRPr lang="fr-FR" sz="1200" b="1"/>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657225</xdr:colOff>
      <xdr:row>0</xdr:row>
      <xdr:rowOff>66676</xdr:rowOff>
    </xdr:from>
    <xdr:to>
      <xdr:col>7</xdr:col>
      <xdr:colOff>485774</xdr:colOff>
      <xdr:row>2</xdr:row>
      <xdr:rowOff>533401</xdr:rowOff>
    </xdr:to>
    <xdr:sp macro="" textlink="">
      <xdr:nvSpPr>
        <xdr:cNvPr id="5" name="Rectangle à coins arrondis 4">
          <a:extLst>
            <a:ext uri="{FF2B5EF4-FFF2-40B4-BE49-F238E27FC236}">
              <a16:creationId xmlns:a16="http://schemas.microsoft.com/office/drawing/2014/main" id="{00000000-0008-0000-0300-000005000000}"/>
            </a:ext>
          </a:extLst>
        </xdr:cNvPr>
        <xdr:cNvSpPr/>
      </xdr:nvSpPr>
      <xdr:spPr>
        <a:xfrm>
          <a:off x="5581650" y="66676"/>
          <a:ext cx="5714999" cy="1238250"/>
        </a:xfrm>
        <a:prstGeom prst="roundRect">
          <a:avLst/>
        </a:prstGeom>
        <a:solidFill>
          <a:schemeClr val="accent6">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200" b="1" u="sng"/>
            <a:t>CONSIGNES DE REMPLISSAGE </a:t>
          </a:r>
          <a:r>
            <a:rPr lang="fr-FR" sz="1200" b="1"/>
            <a:t>:</a:t>
          </a:r>
        </a:p>
        <a:p>
          <a:pPr algn="l"/>
          <a:endParaRPr lang="fr-FR" sz="1200" b="1"/>
        </a:p>
        <a:p>
          <a:pPr algn="l"/>
          <a:r>
            <a:rPr lang="fr-FR" sz="1200" b="1"/>
            <a:t>1- CHOISIR DANS LE MENU DEROULANT CI-DESSOUS LES MESURES QUE VOUS SOUHAITEZ METTRE EN ŒUVRE</a:t>
          </a:r>
        </a:p>
        <a:p>
          <a:pPr algn="l"/>
          <a:r>
            <a:rPr lang="fr-FR" sz="1200" b="1"/>
            <a:t>2- QUANTIFIER</a:t>
          </a:r>
          <a:r>
            <a:rPr lang="fr-FR" sz="1200" b="1" baseline="0"/>
            <a:t> LES EXPLOITATIONS ET LES SURFACES CONCERNEES</a:t>
          </a:r>
          <a:endParaRPr lang="fr-FR" sz="1200" b="1"/>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352425</xdr:colOff>
      <xdr:row>0</xdr:row>
      <xdr:rowOff>9525</xdr:rowOff>
    </xdr:from>
    <xdr:to>
      <xdr:col>7</xdr:col>
      <xdr:colOff>171450</xdr:colOff>
      <xdr:row>2</xdr:row>
      <xdr:rowOff>381000</xdr:rowOff>
    </xdr:to>
    <xdr:sp macro="" textlink="">
      <xdr:nvSpPr>
        <xdr:cNvPr id="2" name="Rectangle à coins arrondis 1">
          <a:extLst>
            <a:ext uri="{FF2B5EF4-FFF2-40B4-BE49-F238E27FC236}">
              <a16:creationId xmlns:a16="http://schemas.microsoft.com/office/drawing/2014/main" id="{00000000-0008-0000-0600-000002000000}"/>
            </a:ext>
          </a:extLst>
        </xdr:cNvPr>
        <xdr:cNvSpPr/>
      </xdr:nvSpPr>
      <xdr:spPr>
        <a:xfrm>
          <a:off x="5829300" y="9525"/>
          <a:ext cx="6267450" cy="1200150"/>
        </a:xfrm>
        <a:prstGeom prst="roundRect">
          <a:avLst/>
        </a:prstGeom>
        <a:solidFill>
          <a:schemeClr val="accent6">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200" b="1" u="sng"/>
            <a:t>CONSIGNES DE REMPLISSAGE </a:t>
          </a:r>
          <a:r>
            <a:rPr lang="fr-FR" sz="1200" b="1"/>
            <a:t>:</a:t>
          </a:r>
        </a:p>
        <a:p>
          <a:pPr algn="l"/>
          <a:r>
            <a:rPr lang="fr-FR" sz="1200" b="1"/>
            <a:t>1- Identifier les paramètres à compléter</a:t>
          </a:r>
          <a:r>
            <a:rPr lang="fr-FR" sz="1200" b="1" baseline="0"/>
            <a:t> =&gt; colonne F "paramètres à définir"</a:t>
          </a:r>
          <a:endParaRPr lang="fr-FR" sz="1200" b="1"/>
        </a:p>
        <a:p>
          <a:pPr algn="l"/>
          <a:r>
            <a:rPr lang="fr-FR" sz="1200" b="1"/>
            <a:t>2- Compléter les</a:t>
          </a:r>
          <a:r>
            <a:rPr lang="fr-FR" sz="1200" b="1" baseline="0"/>
            <a:t> valeurs demandées  =&gt;colonne G "valeur à paramétrer dans Isis"</a:t>
          </a:r>
        </a:p>
        <a:p>
          <a:pPr algn="l"/>
          <a:r>
            <a:rPr lang="fr-FR" sz="1200" b="1" baseline="0"/>
            <a:t>3- Apporter des éléments complémentaires si besoin</a:t>
          </a:r>
        </a:p>
        <a:p>
          <a:pPr algn="l"/>
          <a:r>
            <a:rPr lang="fr-FR" sz="1400" b="1" baseline="0">
              <a:solidFill>
                <a:srgbClr val="C00000"/>
              </a:solidFill>
            </a:rPr>
            <a:t>4- LE FORMAT DATE est le suivant : JJ/MM. Ne pas renseigner l'année NN</a:t>
          </a:r>
          <a:endParaRPr lang="fr-FR" sz="1400" b="1">
            <a:solidFill>
              <a:srgbClr val="C00000"/>
            </a:solidFill>
          </a:endParaRPr>
        </a:p>
      </xdr:txBody>
    </xdr:sp>
    <xdr:clientData/>
  </xdr:twoCellAnchor>
</xdr:wsDr>
</file>

<file path=xl/tables/table1.xml><?xml version="1.0" encoding="utf-8"?>
<table xmlns="http://schemas.openxmlformats.org/spreadsheetml/2006/main" id="3" name="Tableau1344" displayName="Tableau1344" ref="A1:M80" totalsRowShown="0" headerRowDxfId="80">
  <autoFilter ref="A1:M80"/>
  <tableColumns count="13">
    <tableColumn id="1" name="Colonne1" dataDxfId="79"/>
    <tableColumn id="8" name="Code PAEC" dataDxfId="78"/>
    <tableColumn id="2" name="Nom territoire" dataDxfId="77"/>
    <tableColumn id="3" name="Opérateur" dataDxfId="76"/>
    <tableColumn id="4" name="Enjeu"/>
    <tableColumn id="11" name="Agence" dataDxfId="75"/>
    <tableColumn id="12" name="Enjeu PAEC" dataDxfId="74"/>
    <tableColumn id="6" name="Statut du PAEC au 15/12/2022"/>
    <tableColumn id="7" name="Modifications demandées, si réserve" dataDxfId="73"/>
    <tableColumn id="5" name="Enveloppe réservataire initiale campagne 2023" dataDxfId="72"/>
    <tableColumn id="9" name="Statut du PAEC janvier"/>
    <tableColumn id="10" name="Transfert post déclaration PAC"/>
    <tableColumn id="13" name="Enveloppe réservataire DEFINITIVE _x000a_après transfert campagne 2024" dataDxfId="71" dataCellStyle="Monétaire"/>
  </tableColumns>
  <tableStyleInfo name="TableStyleMedium7" showFirstColumn="0" showLastColumn="0" showRowStripes="1" showColumnStripes="0"/>
</table>
</file>

<file path=xl/tables/table2.xml><?xml version="1.0" encoding="utf-8"?>
<table xmlns="http://schemas.openxmlformats.org/spreadsheetml/2006/main" id="1" name="Tableau1" displayName="Tableau1" ref="A4:I99" totalsRowShown="0" headerRowDxfId="70" headerRowBorderDxfId="69" tableBorderDxfId="68">
  <tableColumns count="9">
    <tableColumn id="1" name="Mesures MAEC_x000a_(outils de gestion)" dataDxfId="67"/>
    <tableColumn id="9" name="Code MAEC" dataDxfId="66">
      <calculatedColumnFormula>IF(A5="","",VLOOKUP(Tableau1[[#This Row],[Mesures MAEC
(outils de gestion)]],'Référentiel mesures_paramètres'!A:B,2,FALSE))</calculatedColumnFormula>
    </tableColumn>
    <tableColumn id="2" name="Type de mesure " dataDxfId="65">
      <calculatedColumnFormula>IF(A5="","",VLOOKUP(A5,'Référentiel mesures_paramètres'!A:E,3,FALSE))</calculatedColumnFormula>
    </tableColumn>
    <tableColumn id="3" name="Surfaces éligibles " dataDxfId="64">
      <calculatedColumnFormula>IF(A5="","",VLOOKUP(A5,'Référentiel mesures_paramètres'!A:E,4,FALSE))</calculatedColumnFormula>
    </tableColumn>
    <tableColumn id="4" name=" Montants unitaires_x000a_€/ha " dataDxfId="63" dataCellStyle="Monétaire">
      <calculatedColumnFormula>IF(A5="","",VLOOKUP(A5,'Référentiel mesures_paramètres'!A:E,5,FALSE))</calculatedColumnFormula>
    </tableColumn>
    <tableColumn id="5" name="Nombre d'exploitations concernées" dataDxfId="62" dataCellStyle="Milliers"/>
    <tableColumn id="6" name="Surfaces concernées (campagne 2025 uniquement)" dataDxfId="61" dataCellStyle="Milliers"/>
    <tableColumn id="7" name="Montant annuel prévisionnel" dataDxfId="60" dataCellStyle="Monétaire">
      <calculatedColumnFormula>IF(G5="","",E5*G5)</calculatedColumnFormula>
    </tableColumn>
    <tableColumn id="8" name="Montant prévisionnel sur 5 ans" dataDxfId="59" dataCellStyle="Monétaire">
      <calculatedColumnFormula>IF(G5="","",H5*5)</calculatedColumnFormula>
    </tableColumn>
  </tableColumns>
  <tableStyleInfo name="TableStyleMedium14"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48576"/>
  <sheetViews>
    <sheetView topLeftCell="A2" workbookViewId="0">
      <selection activeCell="B80" sqref="B80"/>
    </sheetView>
  </sheetViews>
  <sheetFormatPr baseColWidth="10" defaultRowHeight="15" customHeight="1" zeroHeight="1"/>
  <cols>
    <col min="1" max="1" width="14.85546875" style="217" bestFit="1" customWidth="1"/>
    <col min="2" max="2" width="16" style="217" bestFit="1" customWidth="1"/>
    <col min="3" max="3" width="37.85546875" style="217" bestFit="1" customWidth="1"/>
    <col min="4" max="4" width="27.85546875" style="217" bestFit="1" customWidth="1"/>
    <col min="5" max="5" width="28.5703125" bestFit="1" customWidth="1"/>
    <col min="6" max="6" width="13" bestFit="1" customWidth="1"/>
    <col min="7" max="7" width="16.7109375" bestFit="1" customWidth="1"/>
    <col min="8" max="8" width="17" bestFit="1" customWidth="1"/>
    <col min="9" max="9" width="42.28515625" style="217" bestFit="1" customWidth="1"/>
    <col min="10" max="10" width="24.7109375" style="267" bestFit="1" customWidth="1"/>
    <col min="11" max="11" width="27.7109375" bestFit="1" customWidth="1"/>
    <col min="12" max="12" width="20.7109375" bestFit="1" customWidth="1"/>
    <col min="13" max="13" width="28.7109375" bestFit="1" customWidth="1"/>
  </cols>
  <sheetData>
    <row r="1" spans="1:13" ht="89.25" customHeight="1">
      <c r="A1" s="218" t="s">
        <v>920</v>
      </c>
      <c r="B1" s="218" t="s">
        <v>636</v>
      </c>
      <c r="C1" s="218" t="s">
        <v>637</v>
      </c>
      <c r="D1" s="218" t="s">
        <v>638</v>
      </c>
      <c r="E1" s="218" t="s">
        <v>639</v>
      </c>
      <c r="F1" s="218" t="s">
        <v>640</v>
      </c>
      <c r="G1" s="218" t="s">
        <v>641</v>
      </c>
      <c r="H1" s="259" t="s">
        <v>642</v>
      </c>
      <c r="I1" s="259" t="s">
        <v>643</v>
      </c>
      <c r="J1" s="260" t="s">
        <v>644</v>
      </c>
      <c r="K1" s="259" t="s">
        <v>645</v>
      </c>
      <c r="L1" s="261" t="s">
        <v>646</v>
      </c>
      <c r="M1" s="260" t="s">
        <v>905</v>
      </c>
    </row>
    <row r="2" spans="1:13" ht="30">
      <c r="A2" s="219"/>
      <c r="B2" s="219" t="s">
        <v>906</v>
      </c>
      <c r="C2" s="219" t="s">
        <v>907</v>
      </c>
      <c r="D2" s="219" t="s">
        <v>647</v>
      </c>
      <c r="E2" s="128" t="s">
        <v>6</v>
      </c>
      <c r="F2" s="128"/>
      <c r="G2" s="219" t="s">
        <v>648</v>
      </c>
      <c r="H2" s="128"/>
      <c r="I2" s="219"/>
      <c r="J2" s="262"/>
      <c r="K2" s="128"/>
      <c r="L2" s="263"/>
      <c r="M2" s="252">
        <v>106000</v>
      </c>
    </row>
    <row r="3" spans="1:13" ht="45">
      <c r="A3" s="219"/>
      <c r="B3" s="219" t="s">
        <v>649</v>
      </c>
      <c r="C3" s="219" t="s">
        <v>650</v>
      </c>
      <c r="D3" s="219" t="s">
        <v>651</v>
      </c>
      <c r="E3" t="s">
        <v>5</v>
      </c>
      <c r="F3" s="128"/>
      <c r="G3" s="219" t="s">
        <v>908</v>
      </c>
      <c r="H3" s="128"/>
      <c r="I3" s="219"/>
      <c r="J3" s="262"/>
      <c r="K3" s="128"/>
      <c r="L3" s="263"/>
      <c r="M3" s="252">
        <v>4000</v>
      </c>
    </row>
    <row r="4" spans="1:13" ht="30">
      <c r="A4" s="219"/>
      <c r="B4" s="219" t="s">
        <v>652</v>
      </c>
      <c r="C4" s="219" t="s">
        <v>653</v>
      </c>
      <c r="D4" s="219" t="s">
        <v>654</v>
      </c>
      <c r="E4" s="128" t="s">
        <v>6</v>
      </c>
      <c r="F4" s="128"/>
      <c r="G4" s="219" t="s">
        <v>648</v>
      </c>
      <c r="H4" s="128"/>
      <c r="I4" s="219"/>
      <c r="J4" s="262"/>
      <c r="K4" s="128"/>
      <c r="L4" s="263"/>
      <c r="M4" s="252">
        <v>97000</v>
      </c>
    </row>
    <row r="5" spans="1:13" ht="75">
      <c r="A5" s="219"/>
      <c r="B5" s="219" t="s">
        <v>655</v>
      </c>
      <c r="C5" s="219" t="s">
        <v>656</v>
      </c>
      <c r="D5" s="219" t="s">
        <v>657</v>
      </c>
      <c r="E5" s="128" t="s">
        <v>6</v>
      </c>
      <c r="F5" s="128"/>
      <c r="G5" s="219" t="s">
        <v>658</v>
      </c>
      <c r="H5" s="128"/>
      <c r="I5" s="219"/>
      <c r="J5" s="262"/>
      <c r="K5" s="128"/>
      <c r="L5" s="263"/>
      <c r="M5" s="252">
        <v>451000</v>
      </c>
    </row>
    <row r="6" spans="1:13" ht="30">
      <c r="A6" s="219"/>
      <c r="B6" s="219" t="s">
        <v>659</v>
      </c>
      <c r="C6" s="219" t="s">
        <v>660</v>
      </c>
      <c r="D6" s="219" t="s">
        <v>661</v>
      </c>
      <c r="E6" t="s">
        <v>5</v>
      </c>
      <c r="F6" s="128"/>
      <c r="G6" s="219" t="s">
        <v>908</v>
      </c>
      <c r="H6" s="128"/>
      <c r="I6" s="219"/>
      <c r="J6" s="262"/>
      <c r="K6" s="128"/>
      <c r="L6" s="263"/>
      <c r="M6" s="252">
        <v>130000</v>
      </c>
    </row>
    <row r="7" spans="1:13" ht="45">
      <c r="A7" s="219"/>
      <c r="B7" s="219" t="s">
        <v>662</v>
      </c>
      <c r="C7" s="219" t="s">
        <v>663</v>
      </c>
      <c r="D7" s="219" t="s">
        <v>664</v>
      </c>
      <c r="E7" t="s">
        <v>111</v>
      </c>
      <c r="F7" s="128"/>
      <c r="G7" s="219" t="s">
        <v>909</v>
      </c>
      <c r="H7" s="128"/>
      <c r="I7" s="219"/>
      <c r="J7" s="262"/>
      <c r="K7" s="128"/>
      <c r="L7" s="263"/>
      <c r="M7" s="252">
        <v>1500000</v>
      </c>
    </row>
    <row r="8" spans="1:13" ht="75">
      <c r="A8" s="219"/>
      <c r="B8" s="219" t="s">
        <v>665</v>
      </c>
      <c r="C8" s="219" t="s">
        <v>666</v>
      </c>
      <c r="D8" s="219" t="s">
        <v>667</v>
      </c>
      <c r="E8" t="s">
        <v>5</v>
      </c>
      <c r="F8" s="128"/>
      <c r="G8" s="219" t="s">
        <v>908</v>
      </c>
      <c r="H8" s="128"/>
      <c r="I8" s="219"/>
      <c r="J8" s="262"/>
      <c r="K8" s="128"/>
      <c r="L8" s="263"/>
      <c r="M8" s="252">
        <v>0</v>
      </c>
    </row>
    <row r="9" spans="1:13" ht="30">
      <c r="A9" s="219"/>
      <c r="B9" s="219" t="s">
        <v>668</v>
      </c>
      <c r="C9" s="219" t="s">
        <v>669</v>
      </c>
      <c r="D9" s="219" t="s">
        <v>670</v>
      </c>
      <c r="E9" t="s">
        <v>5</v>
      </c>
      <c r="F9" s="128"/>
      <c r="G9" s="219" t="s">
        <v>908</v>
      </c>
      <c r="H9" s="128"/>
      <c r="I9" s="219"/>
      <c r="J9" s="262"/>
      <c r="K9" s="128"/>
      <c r="L9" s="263"/>
      <c r="M9" s="252">
        <v>249000</v>
      </c>
    </row>
    <row r="10" spans="1:13" ht="45">
      <c r="A10" s="219"/>
      <c r="B10" s="219" t="s">
        <v>671</v>
      </c>
      <c r="C10" s="219" t="s">
        <v>672</v>
      </c>
      <c r="D10" s="219" t="s">
        <v>673</v>
      </c>
      <c r="E10" s="128" t="s">
        <v>6</v>
      </c>
      <c r="F10" s="128"/>
      <c r="G10" s="219" t="s">
        <v>648</v>
      </c>
      <c r="H10" s="128"/>
      <c r="I10" s="219"/>
      <c r="J10" s="262"/>
      <c r="K10" s="128"/>
      <c r="L10" s="263"/>
      <c r="M10" s="252">
        <v>391000</v>
      </c>
    </row>
    <row r="11" spans="1:13" ht="45">
      <c r="A11" s="219"/>
      <c r="B11" s="219" t="s">
        <v>674</v>
      </c>
      <c r="C11" s="219" t="s">
        <v>675</v>
      </c>
      <c r="D11" s="219" t="s">
        <v>676</v>
      </c>
      <c r="E11" t="s">
        <v>111</v>
      </c>
      <c r="F11" s="128"/>
      <c r="G11" s="219" t="s">
        <v>909</v>
      </c>
      <c r="H11" s="128"/>
      <c r="I11" s="219"/>
      <c r="J11" s="262"/>
      <c r="K11" s="128"/>
      <c r="L11" s="263"/>
      <c r="M11" s="252">
        <v>7500000</v>
      </c>
    </row>
    <row r="12" spans="1:13">
      <c r="A12" s="219"/>
      <c r="B12" s="219" t="s">
        <v>677</v>
      </c>
      <c r="C12" s="219" t="s">
        <v>678</v>
      </c>
      <c r="D12" s="219" t="s">
        <v>679</v>
      </c>
      <c r="E12" s="128" t="s">
        <v>6</v>
      </c>
      <c r="F12" s="128"/>
      <c r="G12" s="219" t="s">
        <v>648</v>
      </c>
      <c r="H12" s="128"/>
      <c r="I12" s="219"/>
      <c r="J12" s="262"/>
      <c r="K12" s="128"/>
      <c r="L12" s="263"/>
      <c r="M12" s="252">
        <v>231000</v>
      </c>
    </row>
    <row r="13" spans="1:13" ht="60">
      <c r="A13" s="219"/>
      <c r="B13" s="219" t="s">
        <v>680</v>
      </c>
      <c r="C13" s="219" t="s">
        <v>681</v>
      </c>
      <c r="D13" s="219" t="s">
        <v>682</v>
      </c>
      <c r="E13" s="128" t="s">
        <v>6</v>
      </c>
      <c r="F13" s="128"/>
      <c r="G13" s="219" t="s">
        <v>658</v>
      </c>
      <c r="H13" s="128"/>
      <c r="I13" s="219"/>
      <c r="J13" s="262"/>
      <c r="K13" s="128"/>
      <c r="L13" s="263"/>
      <c r="M13" s="252">
        <v>95000</v>
      </c>
    </row>
    <row r="14" spans="1:13" ht="30">
      <c r="A14" s="219"/>
      <c r="B14" s="219" t="s">
        <v>683</v>
      </c>
      <c r="C14" s="219" t="s">
        <v>684</v>
      </c>
      <c r="D14" s="219" t="s">
        <v>685</v>
      </c>
      <c r="E14" t="s">
        <v>5</v>
      </c>
      <c r="F14" s="128"/>
      <c r="G14" s="219" t="s">
        <v>908</v>
      </c>
      <c r="H14" s="128"/>
      <c r="I14" s="219"/>
      <c r="J14" s="262"/>
      <c r="K14" s="128"/>
      <c r="L14" s="263"/>
      <c r="M14" s="252">
        <v>200000</v>
      </c>
    </row>
    <row r="15" spans="1:13" ht="30">
      <c r="A15" s="219"/>
      <c r="B15" s="219" t="s">
        <v>686</v>
      </c>
      <c r="C15" s="219" t="s">
        <v>687</v>
      </c>
      <c r="D15" s="219" t="s">
        <v>688</v>
      </c>
      <c r="E15" t="s">
        <v>5</v>
      </c>
      <c r="F15" s="128"/>
      <c r="G15" s="219" t="s">
        <v>908</v>
      </c>
      <c r="H15" s="128"/>
      <c r="I15" s="219"/>
      <c r="J15" s="262"/>
      <c r="K15" s="128"/>
      <c r="L15" s="263"/>
      <c r="M15" s="252">
        <v>26000</v>
      </c>
    </row>
    <row r="16" spans="1:13">
      <c r="A16" s="219"/>
      <c r="B16" s="219" t="s">
        <v>689</v>
      </c>
      <c r="C16" s="219" t="s">
        <v>690</v>
      </c>
      <c r="D16" s="219" t="s">
        <v>691</v>
      </c>
      <c r="E16" s="128" t="s">
        <v>6</v>
      </c>
      <c r="F16" s="128"/>
      <c r="G16" s="219" t="s">
        <v>658</v>
      </c>
      <c r="H16" s="128"/>
      <c r="I16" s="219"/>
      <c r="J16" s="262"/>
      <c r="K16" s="128"/>
      <c r="L16" s="263"/>
      <c r="M16" s="252">
        <v>288000</v>
      </c>
    </row>
    <row r="17" spans="1:13">
      <c r="A17" s="219"/>
      <c r="B17" s="219" t="s">
        <v>692</v>
      </c>
      <c r="C17" s="219" t="s">
        <v>693</v>
      </c>
      <c r="D17" s="219" t="s">
        <v>694</v>
      </c>
      <c r="E17" t="s">
        <v>5</v>
      </c>
      <c r="F17" s="128"/>
      <c r="G17" s="219" t="s">
        <v>908</v>
      </c>
      <c r="H17" s="128"/>
      <c r="I17" s="219"/>
      <c r="J17" s="262"/>
      <c r="K17" s="128"/>
      <c r="L17" s="263"/>
      <c r="M17" s="252">
        <v>0</v>
      </c>
    </row>
    <row r="18" spans="1:13">
      <c r="A18" s="219"/>
      <c r="B18" s="219" t="s">
        <v>695</v>
      </c>
      <c r="C18" s="219" t="s">
        <v>696</v>
      </c>
      <c r="D18" s="219" t="s">
        <v>679</v>
      </c>
      <c r="E18" s="128" t="s">
        <v>6</v>
      </c>
      <c r="F18" s="128"/>
      <c r="G18" s="219" t="s">
        <v>648</v>
      </c>
      <c r="H18" s="128"/>
      <c r="I18" s="219"/>
      <c r="J18" s="262"/>
      <c r="K18" s="128"/>
      <c r="L18" s="263"/>
      <c r="M18" s="252">
        <v>993000</v>
      </c>
    </row>
    <row r="19" spans="1:13" ht="30">
      <c r="A19" s="219"/>
      <c r="B19" s="219" t="s">
        <v>697</v>
      </c>
      <c r="C19" s="219" t="s">
        <v>698</v>
      </c>
      <c r="D19" s="219" t="s">
        <v>699</v>
      </c>
      <c r="E19" t="s">
        <v>5</v>
      </c>
      <c r="F19" s="128"/>
      <c r="G19" s="219" t="s">
        <v>908</v>
      </c>
      <c r="H19" s="128"/>
      <c r="I19" s="219"/>
      <c r="J19" s="262"/>
      <c r="K19" s="128"/>
      <c r="L19" s="263"/>
      <c r="M19" s="252">
        <v>205000</v>
      </c>
    </row>
    <row r="20" spans="1:13" ht="45">
      <c r="A20" s="219"/>
      <c r="B20" s="219" t="s">
        <v>700</v>
      </c>
      <c r="C20" s="219" t="s">
        <v>701</v>
      </c>
      <c r="D20" s="219" t="s">
        <v>702</v>
      </c>
      <c r="E20" t="s">
        <v>111</v>
      </c>
      <c r="F20" s="128"/>
      <c r="G20" s="219" t="s">
        <v>909</v>
      </c>
      <c r="H20" s="128"/>
      <c r="I20" s="219"/>
      <c r="J20" s="262"/>
      <c r="K20" s="128"/>
      <c r="L20" s="263"/>
      <c r="M20" s="252">
        <v>500000</v>
      </c>
    </row>
    <row r="21" spans="1:13" ht="30">
      <c r="A21" s="219"/>
      <c r="B21" s="219" t="s">
        <v>703</v>
      </c>
      <c r="C21" s="219" t="s">
        <v>704</v>
      </c>
      <c r="D21" s="219" t="s">
        <v>705</v>
      </c>
      <c r="E21" t="s">
        <v>5</v>
      </c>
      <c r="F21" s="128"/>
      <c r="G21" s="219" t="s">
        <v>908</v>
      </c>
      <c r="H21" s="128"/>
      <c r="I21" s="219"/>
      <c r="J21" s="262"/>
      <c r="K21" s="128"/>
      <c r="L21" s="263"/>
      <c r="M21" s="252">
        <v>91000</v>
      </c>
    </row>
    <row r="22" spans="1:13">
      <c r="A22" s="219"/>
      <c r="B22" s="219" t="s">
        <v>706</v>
      </c>
      <c r="C22" s="219" t="s">
        <v>707</v>
      </c>
      <c r="D22" s="219" t="s">
        <v>708</v>
      </c>
      <c r="E22" t="s">
        <v>5</v>
      </c>
      <c r="F22" s="128"/>
      <c r="G22" s="219" t="s">
        <v>908</v>
      </c>
      <c r="H22" s="128"/>
      <c r="I22" s="219"/>
      <c r="J22" s="262"/>
      <c r="K22" s="128"/>
      <c r="L22" s="263"/>
      <c r="M22" s="252">
        <v>102000</v>
      </c>
    </row>
    <row r="23" spans="1:13" ht="30">
      <c r="A23" s="219"/>
      <c r="B23" s="219" t="s">
        <v>709</v>
      </c>
      <c r="C23" s="219" t="s">
        <v>710</v>
      </c>
      <c r="D23" s="219" t="s">
        <v>711</v>
      </c>
      <c r="E23" s="128" t="s">
        <v>6</v>
      </c>
      <c r="F23" s="128"/>
      <c r="G23" s="219" t="s">
        <v>648</v>
      </c>
      <c r="H23" s="128"/>
      <c r="I23" s="219"/>
      <c r="J23" s="262"/>
      <c r="K23" s="128"/>
      <c r="L23" s="263"/>
      <c r="M23" s="252">
        <v>67000</v>
      </c>
    </row>
    <row r="24" spans="1:13" ht="45">
      <c r="A24" s="219"/>
      <c r="B24" s="219" t="s">
        <v>712</v>
      </c>
      <c r="C24" s="219" t="s">
        <v>713</v>
      </c>
      <c r="D24" s="219" t="s">
        <v>708</v>
      </c>
      <c r="E24" t="s">
        <v>5</v>
      </c>
      <c r="F24" s="128"/>
      <c r="G24" s="219" t="s">
        <v>908</v>
      </c>
      <c r="H24" s="128"/>
      <c r="I24" s="219"/>
      <c r="J24" s="262"/>
      <c r="K24" s="128"/>
      <c r="L24" s="263"/>
      <c r="M24" s="252">
        <v>155000</v>
      </c>
    </row>
    <row r="25" spans="1:13" ht="45">
      <c r="A25" s="219"/>
      <c r="B25" s="219" t="s">
        <v>714</v>
      </c>
      <c r="C25" s="219" t="s">
        <v>715</v>
      </c>
      <c r="D25" s="219" t="s">
        <v>661</v>
      </c>
      <c r="E25" t="s">
        <v>111</v>
      </c>
      <c r="F25" s="128"/>
      <c r="G25" s="219" t="s">
        <v>909</v>
      </c>
      <c r="H25" s="128"/>
      <c r="I25" s="219"/>
      <c r="J25" s="262"/>
      <c r="K25" s="128"/>
      <c r="L25" s="263"/>
      <c r="M25" s="252">
        <v>500000</v>
      </c>
    </row>
    <row r="26" spans="1:13" ht="45">
      <c r="A26" s="219"/>
      <c r="B26" s="219" t="s">
        <v>716</v>
      </c>
      <c r="C26" s="219" t="s">
        <v>717</v>
      </c>
      <c r="D26" s="219" t="s">
        <v>718</v>
      </c>
      <c r="E26" t="s">
        <v>5</v>
      </c>
      <c r="F26" s="128"/>
      <c r="G26" s="219" t="s">
        <v>908</v>
      </c>
      <c r="H26" s="128"/>
      <c r="I26" s="219"/>
      <c r="J26" s="262"/>
      <c r="K26" s="128"/>
      <c r="L26" s="263"/>
      <c r="M26" s="252">
        <v>167000</v>
      </c>
    </row>
    <row r="27" spans="1:13" ht="45">
      <c r="A27" s="219"/>
      <c r="B27" s="268" t="s">
        <v>921</v>
      </c>
      <c r="C27" s="219" t="s">
        <v>922</v>
      </c>
      <c r="D27" s="219" t="s">
        <v>719</v>
      </c>
      <c r="E27" s="128" t="s">
        <v>6</v>
      </c>
      <c r="F27" s="265"/>
      <c r="G27" s="219" t="s">
        <v>648</v>
      </c>
      <c r="H27" s="128"/>
      <c r="I27" s="219"/>
      <c r="J27" s="269"/>
      <c r="K27" s="128"/>
      <c r="L27" s="263"/>
      <c r="M27" s="252">
        <v>0</v>
      </c>
    </row>
    <row r="28" spans="1:13" ht="45">
      <c r="A28" s="219"/>
      <c r="B28" s="219" t="s">
        <v>720</v>
      </c>
      <c r="C28" s="219" t="s">
        <v>721</v>
      </c>
      <c r="D28" s="219" t="s">
        <v>719</v>
      </c>
      <c r="E28" s="128" t="s">
        <v>6</v>
      </c>
      <c r="F28" s="128"/>
      <c r="G28" s="219" t="s">
        <v>658</v>
      </c>
      <c r="H28" s="128"/>
      <c r="I28" s="219"/>
      <c r="J28" s="262"/>
      <c r="K28" s="128"/>
      <c r="L28" s="263"/>
      <c r="M28" s="252">
        <v>103000</v>
      </c>
    </row>
    <row r="29" spans="1:13" ht="45">
      <c r="A29" s="219"/>
      <c r="B29" s="219" t="s">
        <v>722</v>
      </c>
      <c r="C29" s="219" t="s">
        <v>723</v>
      </c>
      <c r="D29" s="219" t="s">
        <v>724</v>
      </c>
      <c r="E29" t="s">
        <v>5</v>
      </c>
      <c r="F29" s="128"/>
      <c r="G29" s="219" t="s">
        <v>908</v>
      </c>
      <c r="H29" s="128"/>
      <c r="I29" s="219"/>
      <c r="J29" s="262"/>
      <c r="K29" s="128"/>
      <c r="L29" s="263"/>
      <c r="M29" s="252">
        <v>8000</v>
      </c>
    </row>
    <row r="30" spans="1:13" ht="60">
      <c r="A30" s="219"/>
      <c r="B30" s="219" t="s">
        <v>725</v>
      </c>
      <c r="C30" s="219" t="s">
        <v>726</v>
      </c>
      <c r="D30" s="219" t="s">
        <v>727</v>
      </c>
      <c r="E30" s="128" t="s">
        <v>6</v>
      </c>
      <c r="F30" s="128"/>
      <c r="G30" s="219" t="s">
        <v>648</v>
      </c>
      <c r="H30" s="128"/>
      <c r="I30" s="219"/>
      <c r="J30" s="262"/>
      <c r="K30" s="128"/>
      <c r="L30" s="263"/>
      <c r="M30" s="252">
        <v>169000</v>
      </c>
    </row>
    <row r="31" spans="1:13">
      <c r="A31" s="219"/>
      <c r="B31" s="219" t="s">
        <v>728</v>
      </c>
      <c r="C31" s="219" t="s">
        <v>729</v>
      </c>
      <c r="D31" s="219" t="s">
        <v>730</v>
      </c>
      <c r="E31" t="s">
        <v>5</v>
      </c>
      <c r="F31" s="128"/>
      <c r="G31" s="219" t="s">
        <v>908</v>
      </c>
      <c r="H31" s="128"/>
      <c r="I31" s="219"/>
      <c r="J31" s="262"/>
      <c r="K31" s="128"/>
      <c r="L31" s="263"/>
      <c r="M31" s="252">
        <v>23000</v>
      </c>
    </row>
    <row r="32" spans="1:13" ht="45">
      <c r="A32" s="219"/>
      <c r="B32" s="219" t="s">
        <v>731</v>
      </c>
      <c r="C32" s="219" t="s">
        <v>732</v>
      </c>
      <c r="D32" s="219" t="s">
        <v>688</v>
      </c>
      <c r="E32" t="s">
        <v>111</v>
      </c>
      <c r="F32" s="128"/>
      <c r="G32" s="219" t="s">
        <v>909</v>
      </c>
      <c r="H32" s="128"/>
      <c r="I32" s="219"/>
      <c r="J32" s="262"/>
      <c r="K32" s="128"/>
      <c r="L32" s="263"/>
      <c r="M32" s="252">
        <v>500000</v>
      </c>
    </row>
    <row r="33" spans="1:13" ht="30">
      <c r="A33" s="219"/>
      <c r="B33" s="219" t="s">
        <v>733</v>
      </c>
      <c r="C33" s="219" t="s">
        <v>734</v>
      </c>
      <c r="D33" s="219" t="s">
        <v>735</v>
      </c>
      <c r="E33" s="128" t="s">
        <v>6</v>
      </c>
      <c r="F33" s="128"/>
      <c r="G33" s="219" t="s">
        <v>648</v>
      </c>
      <c r="H33" s="128"/>
      <c r="I33" s="219"/>
      <c r="J33" s="262"/>
      <c r="K33" s="128"/>
      <c r="L33" s="263"/>
      <c r="M33" s="252">
        <v>0</v>
      </c>
    </row>
    <row r="34" spans="1:13" ht="60">
      <c r="A34" s="219"/>
      <c r="B34" s="219" t="s">
        <v>736</v>
      </c>
      <c r="C34" s="219" t="s">
        <v>737</v>
      </c>
      <c r="D34" s="219" t="s">
        <v>738</v>
      </c>
      <c r="E34" t="s">
        <v>5</v>
      </c>
      <c r="F34" s="128"/>
      <c r="G34" s="219" t="s">
        <v>908</v>
      </c>
      <c r="H34" s="128"/>
      <c r="I34" s="219"/>
      <c r="J34" s="262"/>
      <c r="K34" s="128"/>
      <c r="L34" s="263"/>
      <c r="M34" s="252">
        <v>1800000</v>
      </c>
    </row>
    <row r="35" spans="1:13" ht="30">
      <c r="A35" s="219"/>
      <c r="B35" s="219" t="s">
        <v>739</v>
      </c>
      <c r="C35" s="219" t="s">
        <v>740</v>
      </c>
      <c r="D35" s="219" t="s">
        <v>741</v>
      </c>
      <c r="E35" s="128" t="s">
        <v>6</v>
      </c>
      <c r="F35" s="128"/>
      <c r="G35" s="219" t="s">
        <v>648</v>
      </c>
      <c r="H35" s="128"/>
      <c r="I35" s="219"/>
      <c r="J35" s="262"/>
      <c r="K35" s="128"/>
      <c r="L35" s="263"/>
      <c r="M35" s="252">
        <v>310000</v>
      </c>
    </row>
    <row r="36" spans="1:13" ht="30">
      <c r="A36" s="219"/>
      <c r="B36" s="219" t="s">
        <v>742</v>
      </c>
      <c r="C36" s="219" t="s">
        <v>743</v>
      </c>
      <c r="D36" s="219" t="s">
        <v>743</v>
      </c>
      <c r="E36" s="128" t="s">
        <v>6</v>
      </c>
      <c r="F36" s="128"/>
      <c r="G36" s="219" t="s">
        <v>658</v>
      </c>
      <c r="H36" s="128"/>
      <c r="I36" s="219"/>
      <c r="J36" s="262"/>
      <c r="K36" s="128"/>
      <c r="L36" s="263"/>
      <c r="M36" s="252">
        <v>1120000</v>
      </c>
    </row>
    <row r="37" spans="1:13" ht="30">
      <c r="A37" s="219"/>
      <c r="B37" s="219" t="s">
        <v>910</v>
      </c>
      <c r="C37" s="219" t="s">
        <v>911</v>
      </c>
      <c r="D37" s="219" t="s">
        <v>912</v>
      </c>
      <c r="E37" s="128" t="s">
        <v>6</v>
      </c>
      <c r="F37" s="128"/>
      <c r="G37" s="219" t="s">
        <v>648</v>
      </c>
      <c r="H37" s="128"/>
      <c r="I37" s="219"/>
      <c r="J37" s="262"/>
      <c r="K37" s="128"/>
      <c r="L37" s="263"/>
      <c r="M37" s="252">
        <v>232000</v>
      </c>
    </row>
    <row r="38" spans="1:13" ht="45">
      <c r="A38" s="219"/>
      <c r="B38" s="219" t="s">
        <v>744</v>
      </c>
      <c r="C38" s="219" t="s">
        <v>745</v>
      </c>
      <c r="D38" s="219" t="s">
        <v>746</v>
      </c>
      <c r="E38" t="s">
        <v>5</v>
      </c>
      <c r="F38" s="128"/>
      <c r="G38" s="219" t="s">
        <v>908</v>
      </c>
      <c r="H38" s="128"/>
      <c r="I38" s="219"/>
      <c r="J38" s="262"/>
      <c r="K38" s="128"/>
      <c r="L38" s="263"/>
      <c r="M38" s="264">
        <v>600000</v>
      </c>
    </row>
    <row r="39" spans="1:13" ht="60">
      <c r="A39" s="219"/>
      <c r="B39" s="219" t="s">
        <v>747</v>
      </c>
      <c r="C39" s="219" t="s">
        <v>748</v>
      </c>
      <c r="D39" s="219" t="s">
        <v>749</v>
      </c>
      <c r="E39" t="s">
        <v>5</v>
      </c>
      <c r="F39" s="128"/>
      <c r="G39" s="219" t="s">
        <v>908</v>
      </c>
      <c r="H39" s="128"/>
      <c r="I39" s="219"/>
      <c r="J39" s="262"/>
      <c r="K39" s="128"/>
      <c r="L39" s="263"/>
      <c r="M39" s="252">
        <v>252000</v>
      </c>
    </row>
    <row r="40" spans="1:13">
      <c r="A40" s="219"/>
      <c r="B40" s="219" t="s">
        <v>750</v>
      </c>
      <c r="C40" s="219" t="s">
        <v>751</v>
      </c>
      <c r="D40" s="219" t="s">
        <v>752</v>
      </c>
      <c r="E40" t="s">
        <v>5</v>
      </c>
      <c r="F40" s="128"/>
      <c r="G40" s="219" t="s">
        <v>908</v>
      </c>
      <c r="H40" s="128"/>
      <c r="I40" s="219"/>
      <c r="J40" s="262"/>
      <c r="K40" s="128"/>
      <c r="L40" s="263"/>
      <c r="M40" s="252">
        <v>850000</v>
      </c>
    </row>
    <row r="41" spans="1:13" ht="45">
      <c r="A41" s="219"/>
      <c r="B41" s="219" t="s">
        <v>753</v>
      </c>
      <c r="C41" s="219" t="s">
        <v>754</v>
      </c>
      <c r="D41" s="219" t="s">
        <v>755</v>
      </c>
      <c r="E41" s="128" t="s">
        <v>6</v>
      </c>
      <c r="F41" s="128"/>
      <c r="G41" s="219" t="s">
        <v>658</v>
      </c>
      <c r="H41" s="128"/>
      <c r="I41" s="219"/>
      <c r="J41" s="262"/>
      <c r="K41" s="128"/>
      <c r="L41" s="263"/>
      <c r="M41" s="252">
        <v>741000</v>
      </c>
    </row>
    <row r="42" spans="1:13" ht="45">
      <c r="A42" s="219"/>
      <c r="B42" s="219" t="s">
        <v>756</v>
      </c>
      <c r="C42" s="219" t="s">
        <v>757</v>
      </c>
      <c r="D42" s="219" t="s">
        <v>758</v>
      </c>
      <c r="E42" t="s">
        <v>5</v>
      </c>
      <c r="F42" s="128"/>
      <c r="G42" s="219" t="s">
        <v>908</v>
      </c>
      <c r="H42" s="128"/>
      <c r="I42" s="219"/>
      <c r="J42" s="262"/>
      <c r="K42" s="128"/>
      <c r="L42" s="263"/>
      <c r="M42" s="252">
        <v>177000</v>
      </c>
    </row>
    <row r="43" spans="1:13" ht="30">
      <c r="A43" s="219"/>
      <c r="B43" s="219" t="s">
        <v>759</v>
      </c>
      <c r="C43" s="219" t="s">
        <v>760</v>
      </c>
      <c r="D43" s="219" t="s">
        <v>761</v>
      </c>
      <c r="E43" t="s">
        <v>5</v>
      </c>
      <c r="F43" s="128"/>
      <c r="G43" s="219" t="s">
        <v>908</v>
      </c>
      <c r="H43" s="128"/>
      <c r="I43" s="219"/>
      <c r="J43" s="262"/>
      <c r="K43" s="128"/>
      <c r="L43" s="263"/>
      <c r="M43" s="252">
        <v>174000</v>
      </c>
    </row>
    <row r="44" spans="1:13" ht="60">
      <c r="A44" s="219"/>
      <c r="B44" s="219" t="s">
        <v>762</v>
      </c>
      <c r="C44" s="219" t="s">
        <v>763</v>
      </c>
      <c r="D44" s="219" t="s">
        <v>764</v>
      </c>
      <c r="E44" t="s">
        <v>5</v>
      </c>
      <c r="F44" s="128"/>
      <c r="G44" s="219" t="s">
        <v>908</v>
      </c>
      <c r="H44" s="128"/>
      <c r="I44" s="219"/>
      <c r="J44" s="262"/>
      <c r="K44" s="128"/>
      <c r="L44" s="263"/>
      <c r="M44" s="252">
        <v>595000</v>
      </c>
    </row>
    <row r="45" spans="1:13" ht="60">
      <c r="A45" s="219"/>
      <c r="B45" s="219" t="s">
        <v>765</v>
      </c>
      <c r="C45" s="219" t="s">
        <v>766</v>
      </c>
      <c r="D45" s="219" t="s">
        <v>767</v>
      </c>
      <c r="E45" t="s">
        <v>5</v>
      </c>
      <c r="F45" s="128"/>
      <c r="G45" s="219" t="s">
        <v>908</v>
      </c>
      <c r="H45" s="128"/>
      <c r="I45" s="219"/>
      <c r="J45" s="262"/>
      <c r="K45" s="128"/>
      <c r="L45" s="263"/>
      <c r="M45" s="252">
        <v>194000</v>
      </c>
    </row>
    <row r="46" spans="1:13" ht="30">
      <c r="A46" s="219"/>
      <c r="B46" s="219" t="s">
        <v>768</v>
      </c>
      <c r="C46" s="219" t="s">
        <v>769</v>
      </c>
      <c r="D46" s="219" t="s">
        <v>770</v>
      </c>
      <c r="E46" t="s">
        <v>5</v>
      </c>
      <c r="F46" s="128"/>
      <c r="G46" s="219" t="s">
        <v>908</v>
      </c>
      <c r="H46" s="128"/>
      <c r="I46" s="219"/>
      <c r="J46" s="262"/>
      <c r="K46" s="128"/>
      <c r="L46" s="263"/>
      <c r="M46" s="252">
        <v>727000</v>
      </c>
    </row>
    <row r="47" spans="1:13" ht="60">
      <c r="A47" s="219"/>
      <c r="B47" s="219" t="s">
        <v>771</v>
      </c>
      <c r="C47" s="219" t="s">
        <v>772</v>
      </c>
      <c r="D47" s="219" t="s">
        <v>764</v>
      </c>
      <c r="E47" t="s">
        <v>5</v>
      </c>
      <c r="F47" s="128"/>
      <c r="G47" s="219" t="s">
        <v>908</v>
      </c>
      <c r="H47" s="128"/>
      <c r="I47" s="219"/>
      <c r="J47" s="262"/>
      <c r="K47" s="128"/>
      <c r="L47" s="263"/>
      <c r="M47" s="252">
        <v>55000</v>
      </c>
    </row>
    <row r="48" spans="1:13" ht="30">
      <c r="A48" s="219"/>
      <c r="B48" s="219" t="s">
        <v>773</v>
      </c>
      <c r="C48" s="219" t="s">
        <v>774</v>
      </c>
      <c r="D48" s="219" t="s">
        <v>775</v>
      </c>
      <c r="E48" t="s">
        <v>5</v>
      </c>
      <c r="F48" s="128"/>
      <c r="G48" s="219" t="s">
        <v>908</v>
      </c>
      <c r="H48" s="128"/>
      <c r="I48" s="219"/>
      <c r="J48" s="262"/>
      <c r="K48" s="128"/>
      <c r="L48" s="263"/>
      <c r="M48" s="252">
        <v>1062000</v>
      </c>
    </row>
    <row r="49" spans="1:13">
      <c r="A49" s="219"/>
      <c r="B49" s="219" t="s">
        <v>776</v>
      </c>
      <c r="C49" s="219" t="s">
        <v>777</v>
      </c>
      <c r="D49" s="219" t="s">
        <v>778</v>
      </c>
      <c r="E49" t="s">
        <v>5</v>
      </c>
      <c r="F49" s="128"/>
      <c r="G49" s="219" t="s">
        <v>908</v>
      </c>
      <c r="H49" s="128"/>
      <c r="I49" s="219"/>
      <c r="J49" s="262"/>
      <c r="K49" s="128"/>
      <c r="L49" s="263"/>
      <c r="M49" s="252">
        <v>52000</v>
      </c>
    </row>
    <row r="50" spans="1:13" ht="30">
      <c r="A50" s="219"/>
      <c r="B50" s="219" t="s">
        <v>779</v>
      </c>
      <c r="C50" s="219" t="s">
        <v>780</v>
      </c>
      <c r="D50" s="219" t="s">
        <v>781</v>
      </c>
      <c r="E50" t="s">
        <v>5</v>
      </c>
      <c r="F50" s="128"/>
      <c r="G50" s="219" t="s">
        <v>908</v>
      </c>
      <c r="H50" s="128"/>
      <c r="I50" s="219"/>
      <c r="J50" s="262"/>
      <c r="K50" s="128"/>
      <c r="L50" s="263"/>
      <c r="M50" s="252">
        <v>14000</v>
      </c>
    </row>
    <row r="51" spans="1:13">
      <c r="A51" s="219"/>
      <c r="B51" s="219" t="s">
        <v>782</v>
      </c>
      <c r="C51" s="219" t="s">
        <v>783</v>
      </c>
      <c r="D51" s="219" t="s">
        <v>784</v>
      </c>
      <c r="E51" s="128" t="s">
        <v>6</v>
      </c>
      <c r="F51" s="128"/>
      <c r="G51" s="219" t="s">
        <v>648</v>
      </c>
      <c r="H51" s="128"/>
      <c r="I51" s="219"/>
      <c r="J51" s="262"/>
      <c r="K51" s="128"/>
      <c r="L51" s="263"/>
      <c r="M51" s="252">
        <v>86000</v>
      </c>
    </row>
    <row r="52" spans="1:13" ht="30">
      <c r="A52" s="219"/>
      <c r="B52" s="219" t="s">
        <v>785</v>
      </c>
      <c r="C52" s="219" t="s">
        <v>786</v>
      </c>
      <c r="D52" s="219" t="s">
        <v>787</v>
      </c>
      <c r="E52" t="s">
        <v>5</v>
      </c>
      <c r="F52" s="128"/>
      <c r="G52" s="219" t="s">
        <v>908</v>
      </c>
      <c r="H52" s="128"/>
      <c r="I52" s="219"/>
      <c r="J52" s="262"/>
      <c r="K52" s="128"/>
      <c r="L52" s="263"/>
      <c r="M52" s="252">
        <v>910000</v>
      </c>
    </row>
    <row r="53" spans="1:13" ht="30">
      <c r="A53" s="219"/>
      <c r="B53" s="219" t="s">
        <v>788</v>
      </c>
      <c r="C53" s="219" t="s">
        <v>789</v>
      </c>
      <c r="D53" s="219" t="s">
        <v>790</v>
      </c>
      <c r="E53" t="s">
        <v>5</v>
      </c>
      <c r="F53" s="128"/>
      <c r="G53" s="219" t="s">
        <v>908</v>
      </c>
      <c r="H53" s="128"/>
      <c r="I53" s="219"/>
      <c r="J53" s="262"/>
      <c r="K53" s="128"/>
      <c r="L53" s="263"/>
      <c r="M53" s="252">
        <v>142000</v>
      </c>
    </row>
    <row r="54" spans="1:13" ht="30">
      <c r="A54" s="219"/>
      <c r="B54" s="219" t="s">
        <v>791</v>
      </c>
      <c r="C54" s="219" t="s">
        <v>792</v>
      </c>
      <c r="D54" s="219" t="s">
        <v>790</v>
      </c>
      <c r="E54" t="s">
        <v>5</v>
      </c>
      <c r="F54" s="128"/>
      <c r="G54" s="219" t="s">
        <v>908</v>
      </c>
      <c r="H54" s="128"/>
      <c r="I54" s="219"/>
      <c r="J54" s="262"/>
      <c r="K54" s="128"/>
      <c r="L54" s="263"/>
      <c r="M54" s="252">
        <v>295000</v>
      </c>
    </row>
    <row r="55" spans="1:13" ht="30">
      <c r="A55" s="219"/>
      <c r="B55" s="219" t="s">
        <v>793</v>
      </c>
      <c r="C55" s="219" t="s">
        <v>794</v>
      </c>
      <c r="D55" s="219" t="s">
        <v>795</v>
      </c>
      <c r="E55" s="128" t="s">
        <v>6</v>
      </c>
      <c r="F55" s="128"/>
      <c r="G55" s="219" t="s">
        <v>648</v>
      </c>
      <c r="H55" s="128"/>
      <c r="I55" s="219"/>
      <c r="J55" s="262"/>
      <c r="K55" s="128"/>
      <c r="L55" s="263"/>
      <c r="M55" s="252">
        <v>163000</v>
      </c>
    </row>
    <row r="56" spans="1:13" ht="30">
      <c r="A56" s="219"/>
      <c r="B56" s="219" t="s">
        <v>796</v>
      </c>
      <c r="C56" s="219" t="s">
        <v>797</v>
      </c>
      <c r="D56" s="219" t="s">
        <v>775</v>
      </c>
      <c r="E56" t="s">
        <v>113</v>
      </c>
      <c r="F56" s="128"/>
      <c r="G56" s="219" t="s">
        <v>913</v>
      </c>
      <c r="H56" s="128"/>
      <c r="I56" s="219"/>
      <c r="J56" s="262"/>
      <c r="K56" s="128"/>
      <c r="L56" s="263"/>
      <c r="M56" s="264">
        <v>1275000</v>
      </c>
    </row>
    <row r="57" spans="1:13">
      <c r="A57" s="219"/>
      <c r="B57" s="219" t="s">
        <v>798</v>
      </c>
      <c r="C57" s="219" t="s">
        <v>799</v>
      </c>
      <c r="D57" s="219" t="s">
        <v>800</v>
      </c>
      <c r="E57" s="128" t="s">
        <v>6</v>
      </c>
      <c r="F57" s="128"/>
      <c r="G57" s="219" t="s">
        <v>648</v>
      </c>
      <c r="H57" s="128"/>
      <c r="I57" s="219"/>
      <c r="J57" s="262"/>
      <c r="K57" s="128"/>
      <c r="L57" s="263"/>
      <c r="M57" s="252">
        <v>6000</v>
      </c>
    </row>
    <row r="58" spans="1:13" ht="30">
      <c r="A58" s="219"/>
      <c r="B58" s="219" t="s">
        <v>801</v>
      </c>
      <c r="C58" s="219" t="s">
        <v>802</v>
      </c>
      <c r="D58" s="219" t="s">
        <v>670</v>
      </c>
      <c r="E58" s="128" t="s">
        <v>6</v>
      </c>
      <c r="F58" s="128"/>
      <c r="G58" s="219" t="s">
        <v>658</v>
      </c>
      <c r="H58" s="128"/>
      <c r="I58" s="219"/>
      <c r="J58" s="262"/>
      <c r="K58" s="128"/>
      <c r="L58" s="263"/>
      <c r="M58" s="252">
        <v>3141000</v>
      </c>
    </row>
    <row r="59" spans="1:13" ht="60">
      <c r="A59" s="219"/>
      <c r="B59" s="219" t="s">
        <v>803</v>
      </c>
      <c r="C59" s="219" t="s">
        <v>804</v>
      </c>
      <c r="D59" s="219" t="s">
        <v>764</v>
      </c>
      <c r="E59" t="s">
        <v>5</v>
      </c>
      <c r="F59" s="128"/>
      <c r="G59" s="219" t="s">
        <v>908</v>
      </c>
      <c r="H59" s="128"/>
      <c r="I59" s="219"/>
      <c r="J59" s="262"/>
      <c r="K59" s="128"/>
      <c r="L59" s="263"/>
      <c r="M59" s="252">
        <v>2000000</v>
      </c>
    </row>
    <row r="60" spans="1:13" ht="45">
      <c r="A60" s="219"/>
      <c r="B60" s="219" t="s">
        <v>805</v>
      </c>
      <c r="C60" s="219" t="s">
        <v>806</v>
      </c>
      <c r="D60" s="219" t="s">
        <v>807</v>
      </c>
      <c r="E60" t="s">
        <v>5</v>
      </c>
      <c r="F60" s="128"/>
      <c r="G60" s="219" t="s">
        <v>908</v>
      </c>
      <c r="H60" s="128"/>
      <c r="I60" s="219"/>
      <c r="J60" s="262"/>
      <c r="K60" s="128"/>
      <c r="L60" s="263"/>
      <c r="M60" s="252">
        <v>372000</v>
      </c>
    </row>
    <row r="61" spans="1:13" ht="30">
      <c r="A61" s="219"/>
      <c r="B61" s="219" t="s">
        <v>808</v>
      </c>
      <c r="C61" s="219" t="s">
        <v>809</v>
      </c>
      <c r="D61" s="219" t="s">
        <v>807</v>
      </c>
      <c r="E61" t="s">
        <v>113</v>
      </c>
      <c r="F61" s="128"/>
      <c r="G61" s="219" t="s">
        <v>913</v>
      </c>
      <c r="H61" s="128"/>
      <c r="I61" s="219"/>
      <c r="J61" s="262"/>
      <c r="K61" s="128"/>
      <c r="L61" s="263"/>
      <c r="M61" s="252">
        <v>304000</v>
      </c>
    </row>
    <row r="62" spans="1:13" ht="30">
      <c r="A62" s="219"/>
      <c r="B62" s="219" t="s">
        <v>914</v>
      </c>
      <c r="C62" s="219" t="s">
        <v>915</v>
      </c>
      <c r="D62" s="219" t="s">
        <v>915</v>
      </c>
      <c r="E62" t="s">
        <v>5</v>
      </c>
      <c r="F62" s="128"/>
      <c r="G62" s="219" t="s">
        <v>908</v>
      </c>
      <c r="H62" s="128"/>
      <c r="I62" s="219"/>
      <c r="J62" s="262"/>
      <c r="K62" s="128"/>
      <c r="L62" s="263"/>
      <c r="M62" s="252">
        <v>134000</v>
      </c>
    </row>
    <row r="63" spans="1:13" ht="30">
      <c r="A63" s="219"/>
      <c r="B63" s="219" t="s">
        <v>810</v>
      </c>
      <c r="C63" s="219" t="s">
        <v>811</v>
      </c>
      <c r="D63" s="219" t="s">
        <v>787</v>
      </c>
      <c r="E63" t="s">
        <v>113</v>
      </c>
      <c r="F63" s="128"/>
      <c r="G63" s="219" t="s">
        <v>913</v>
      </c>
      <c r="H63" s="128"/>
      <c r="I63" s="219"/>
      <c r="J63" s="262"/>
      <c r="K63" s="128"/>
      <c r="L63" s="263"/>
      <c r="M63" s="252">
        <v>263000</v>
      </c>
    </row>
    <row r="64" spans="1:13" ht="30">
      <c r="A64" s="219"/>
      <c r="B64" s="219" t="s">
        <v>812</v>
      </c>
      <c r="C64" s="219" t="s">
        <v>813</v>
      </c>
      <c r="D64" s="219" t="s">
        <v>718</v>
      </c>
      <c r="E64" t="s">
        <v>5</v>
      </c>
      <c r="F64" s="128"/>
      <c r="G64" s="219" t="s">
        <v>908</v>
      </c>
      <c r="H64" s="128"/>
      <c r="I64" s="219"/>
      <c r="J64" s="262"/>
      <c r="K64" s="128"/>
      <c r="L64" s="263"/>
      <c r="M64" s="252">
        <v>4000</v>
      </c>
    </row>
    <row r="65" spans="1:13" ht="75">
      <c r="A65" s="219"/>
      <c r="B65" s="219" t="s">
        <v>814</v>
      </c>
      <c r="C65" s="219" t="s">
        <v>815</v>
      </c>
      <c r="D65" s="219" t="s">
        <v>816</v>
      </c>
      <c r="E65" t="s">
        <v>5</v>
      </c>
      <c r="F65" s="128"/>
      <c r="G65" s="219" t="s">
        <v>908</v>
      </c>
      <c r="H65" s="128"/>
      <c r="I65" s="219"/>
      <c r="J65" s="262"/>
      <c r="K65" s="128"/>
      <c r="L65" s="263"/>
      <c r="M65" s="252">
        <v>98000</v>
      </c>
    </row>
    <row r="66" spans="1:13">
      <c r="A66" s="219"/>
      <c r="B66" s="219" t="s">
        <v>817</v>
      </c>
      <c r="C66" s="219" t="s">
        <v>818</v>
      </c>
      <c r="D66" s="219" t="s">
        <v>819</v>
      </c>
      <c r="E66" s="128" t="s">
        <v>6</v>
      </c>
      <c r="F66" s="128"/>
      <c r="G66" s="219" t="s">
        <v>658</v>
      </c>
      <c r="H66" s="128"/>
      <c r="I66" s="219"/>
      <c r="J66" s="262"/>
      <c r="K66" s="128"/>
      <c r="L66" s="263"/>
      <c r="M66" s="252">
        <v>99000</v>
      </c>
    </row>
    <row r="67" spans="1:13" ht="30">
      <c r="A67" s="219"/>
      <c r="B67" s="219" t="s">
        <v>820</v>
      </c>
      <c r="C67" s="219" t="s">
        <v>821</v>
      </c>
      <c r="D67" s="219" t="s">
        <v>778</v>
      </c>
      <c r="E67" t="s">
        <v>5</v>
      </c>
      <c r="F67" s="128"/>
      <c r="G67" s="219" t="s">
        <v>908</v>
      </c>
      <c r="H67" s="128"/>
      <c r="I67" s="219"/>
      <c r="J67" s="262"/>
      <c r="K67" s="128"/>
      <c r="L67" s="263"/>
      <c r="M67" s="252">
        <v>36000</v>
      </c>
    </row>
    <row r="68" spans="1:13" ht="30">
      <c r="A68" s="219"/>
      <c r="B68" s="219" t="s">
        <v>822</v>
      </c>
      <c r="C68" s="219" t="s">
        <v>823</v>
      </c>
      <c r="D68" s="219" t="s">
        <v>824</v>
      </c>
      <c r="E68" s="128" t="s">
        <v>6</v>
      </c>
      <c r="F68" s="128"/>
      <c r="G68" s="219" t="s">
        <v>658</v>
      </c>
      <c r="H68" s="128"/>
      <c r="I68" s="219"/>
      <c r="J68" s="262"/>
      <c r="K68" s="128"/>
      <c r="L68" s="263"/>
      <c r="M68" s="252">
        <v>797000</v>
      </c>
    </row>
    <row r="69" spans="1:13" ht="30">
      <c r="A69" s="219"/>
      <c r="B69" s="219" t="s">
        <v>825</v>
      </c>
      <c r="C69" s="219" t="s">
        <v>826</v>
      </c>
      <c r="D69" s="219" t="s">
        <v>827</v>
      </c>
      <c r="E69" s="128" t="s">
        <v>6</v>
      </c>
      <c r="F69" s="128"/>
      <c r="G69" s="219" t="s">
        <v>658</v>
      </c>
      <c r="H69" s="128"/>
      <c r="I69" s="219"/>
      <c r="J69" s="262"/>
      <c r="K69" s="128"/>
      <c r="L69" s="263"/>
      <c r="M69" s="252">
        <v>712000</v>
      </c>
    </row>
    <row r="70" spans="1:13" ht="75">
      <c r="A70" s="219"/>
      <c r="B70" s="219" t="s">
        <v>828</v>
      </c>
      <c r="C70" s="219" t="s">
        <v>829</v>
      </c>
      <c r="D70" s="219" t="s">
        <v>657</v>
      </c>
      <c r="E70" s="128" t="s">
        <v>6</v>
      </c>
      <c r="F70" s="128"/>
      <c r="G70" s="219" t="s">
        <v>658</v>
      </c>
      <c r="H70" s="128"/>
      <c r="I70" s="219"/>
      <c r="J70" s="262"/>
      <c r="K70" s="128"/>
      <c r="L70" s="263"/>
      <c r="M70" s="252">
        <v>164000</v>
      </c>
    </row>
    <row r="71" spans="1:13" ht="30">
      <c r="A71" s="219"/>
      <c r="B71" s="219" t="s">
        <v>830</v>
      </c>
      <c r="C71" s="219" t="s">
        <v>831</v>
      </c>
      <c r="D71" s="219" t="s">
        <v>832</v>
      </c>
      <c r="E71" s="128" t="s">
        <v>6</v>
      </c>
      <c r="F71" s="128"/>
      <c r="G71" s="219" t="s">
        <v>658</v>
      </c>
      <c r="H71" s="128"/>
      <c r="I71" s="219"/>
      <c r="J71" s="262"/>
      <c r="K71" s="128"/>
      <c r="L71" s="263"/>
      <c r="M71" s="252">
        <v>251000</v>
      </c>
    </row>
    <row r="72" spans="1:13" ht="60">
      <c r="A72" s="219"/>
      <c r="B72" s="219" t="s">
        <v>833</v>
      </c>
      <c r="C72" s="219" t="s">
        <v>916</v>
      </c>
      <c r="D72" s="219" t="s">
        <v>764</v>
      </c>
      <c r="E72" t="s">
        <v>5</v>
      </c>
      <c r="F72" s="128"/>
      <c r="G72" s="219" t="s">
        <v>908</v>
      </c>
      <c r="H72" s="128"/>
      <c r="I72" s="219"/>
      <c r="J72" s="262"/>
      <c r="K72" s="128"/>
      <c r="L72" s="263"/>
      <c r="M72" s="252">
        <v>204000</v>
      </c>
    </row>
    <row r="73" spans="1:13" ht="75">
      <c r="A73" s="219"/>
      <c r="B73" s="219" t="s">
        <v>834</v>
      </c>
      <c r="C73" s="219" t="s">
        <v>835</v>
      </c>
      <c r="D73" s="219" t="s">
        <v>699</v>
      </c>
      <c r="E73" t="s">
        <v>5</v>
      </c>
      <c r="F73" s="128"/>
      <c r="G73" s="219" t="s">
        <v>908</v>
      </c>
      <c r="H73" s="128"/>
      <c r="I73" s="219"/>
      <c r="J73" s="262"/>
      <c r="K73" s="128"/>
      <c r="L73" s="263"/>
      <c r="M73" s="252">
        <v>358000</v>
      </c>
    </row>
    <row r="74" spans="1:13">
      <c r="A74" s="219"/>
      <c r="B74" s="219" t="s">
        <v>836</v>
      </c>
      <c r="C74" s="219" t="s">
        <v>837</v>
      </c>
      <c r="D74" s="219" t="s">
        <v>838</v>
      </c>
      <c r="E74" t="s">
        <v>5</v>
      </c>
      <c r="F74" s="128"/>
      <c r="G74" s="219" t="s">
        <v>908</v>
      </c>
      <c r="H74" s="128"/>
      <c r="I74" s="219"/>
      <c r="J74" s="262"/>
      <c r="K74" s="128"/>
      <c r="L74" s="263"/>
      <c r="M74" s="252">
        <v>55000</v>
      </c>
    </row>
    <row r="75" spans="1:13">
      <c r="A75" s="219"/>
      <c r="B75" s="219" t="s">
        <v>839</v>
      </c>
      <c r="C75" s="219" t="s">
        <v>840</v>
      </c>
      <c r="D75" s="219" t="s">
        <v>841</v>
      </c>
      <c r="E75" t="s">
        <v>5</v>
      </c>
      <c r="F75" s="128"/>
      <c r="G75" s="219" t="s">
        <v>908</v>
      </c>
      <c r="H75" s="128"/>
      <c r="I75" s="219"/>
      <c r="J75" s="262"/>
      <c r="K75" s="128"/>
      <c r="L75" s="263"/>
      <c r="M75" s="252">
        <v>95000</v>
      </c>
    </row>
    <row r="76" spans="1:13" ht="30">
      <c r="A76" s="219"/>
      <c r="B76" s="219" t="s">
        <v>842</v>
      </c>
      <c r="C76" s="219" t="s">
        <v>843</v>
      </c>
      <c r="D76" s="219" t="s">
        <v>694</v>
      </c>
      <c r="E76" t="s">
        <v>5</v>
      </c>
      <c r="F76" s="128"/>
      <c r="G76" s="219" t="s">
        <v>908</v>
      </c>
      <c r="H76" s="128"/>
      <c r="I76" s="219"/>
      <c r="J76" s="262"/>
      <c r="K76" s="128"/>
      <c r="L76" s="263"/>
      <c r="M76" s="252">
        <v>0</v>
      </c>
    </row>
    <row r="77" spans="1:13" ht="30">
      <c r="A77" s="219"/>
      <c r="B77" s="219" t="s">
        <v>844</v>
      </c>
      <c r="C77" s="219" t="s">
        <v>845</v>
      </c>
      <c r="D77" s="219" t="s">
        <v>790</v>
      </c>
      <c r="E77" s="128" t="s">
        <v>6</v>
      </c>
      <c r="F77" s="128"/>
      <c r="G77" s="219" t="s">
        <v>658</v>
      </c>
      <c r="H77" s="128"/>
      <c r="I77" s="219"/>
      <c r="J77" s="262"/>
      <c r="K77" s="128"/>
      <c r="L77" s="263"/>
      <c r="M77" s="252">
        <v>270000</v>
      </c>
    </row>
    <row r="78" spans="1:13">
      <c r="A78" s="219"/>
      <c r="B78" s="219" t="s">
        <v>846</v>
      </c>
      <c r="C78" s="219" t="s">
        <v>847</v>
      </c>
      <c r="D78" s="219" t="s">
        <v>848</v>
      </c>
      <c r="E78" s="128" t="s">
        <v>6</v>
      </c>
      <c r="F78" s="128"/>
      <c r="G78" s="219" t="s">
        <v>658</v>
      </c>
      <c r="H78" s="128"/>
      <c r="I78" s="219"/>
      <c r="J78" s="262"/>
      <c r="K78" s="128"/>
      <c r="L78" s="263"/>
      <c r="M78" s="252">
        <v>811000</v>
      </c>
    </row>
    <row r="79" spans="1:13" ht="30">
      <c r="A79" s="219"/>
      <c r="B79" s="219" t="s">
        <v>849</v>
      </c>
      <c r="C79" s="219" t="s">
        <v>850</v>
      </c>
      <c r="D79" s="219" t="s">
        <v>699</v>
      </c>
      <c r="E79" t="s">
        <v>112</v>
      </c>
      <c r="F79" s="128"/>
      <c r="G79" s="219" t="s">
        <v>917</v>
      </c>
      <c r="H79" s="128"/>
      <c r="I79" s="219"/>
      <c r="J79" s="262"/>
      <c r="K79" s="128"/>
      <c r="L79" s="263"/>
      <c r="M79" s="252">
        <v>2500000</v>
      </c>
    </row>
    <row r="80" spans="1:13" ht="30">
      <c r="A80" s="219"/>
      <c r="B80" s="219" t="s">
        <v>851</v>
      </c>
      <c r="C80" s="219" t="s">
        <v>852</v>
      </c>
      <c r="D80" s="219" t="s">
        <v>853</v>
      </c>
      <c r="E80" t="s">
        <v>113</v>
      </c>
      <c r="F80" s="265"/>
      <c r="G80" s="219" t="s">
        <v>913</v>
      </c>
      <c r="H80" s="128"/>
      <c r="I80" s="219"/>
      <c r="J80" s="266"/>
      <c r="K80" s="128"/>
      <c r="L80" s="263"/>
      <c r="M80" s="252">
        <v>545000</v>
      </c>
    </row>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dataValidations count="1">
    <dataValidation type="list" allowBlank="1" showInputMessage="1" showErrorMessage="1" sqref="K2:K80 H2:H80">
      <formula1>"OK,KO,OK sous réserve de"</formula1>
      <formula2>0</formula2>
    </dataValidation>
  </dataValidations>
  <pageMargins left="0.7" right="0.7" top="0.75" bottom="0.75" header="0.3" footer="0.3"/>
  <tableParts count="1">
    <tablePart r:id="rId1"/>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J128"/>
  <sheetViews>
    <sheetView workbookViewId="0">
      <pane xSplit="1" ySplit="4" topLeftCell="B5" activePane="bottomRight" state="frozen"/>
      <selection pane="topRight" activeCell="B1" sqref="B1"/>
      <selection pane="bottomLeft" activeCell="A5" sqref="A5"/>
      <selection pane="bottomRight" activeCell="B5" sqref="B5"/>
    </sheetView>
  </sheetViews>
  <sheetFormatPr baseColWidth="10" defaultRowHeight="15"/>
  <cols>
    <col min="1" max="1" width="18.7109375" customWidth="1"/>
    <col min="2" max="2" width="63.42578125" customWidth="1"/>
    <col min="3" max="3" width="30.140625" customWidth="1"/>
    <col min="4" max="4" width="12.7109375" customWidth="1"/>
    <col min="5" max="5" width="14.85546875" customWidth="1"/>
    <col min="6" max="6" width="23.7109375" customWidth="1"/>
    <col min="7" max="7" width="15.28515625" customWidth="1"/>
    <col min="9" max="9" width="24.28515625" customWidth="1"/>
    <col min="10" max="10" width="64.85546875" customWidth="1"/>
  </cols>
  <sheetData>
    <row r="1" spans="1:10" ht="19.5" thickBot="1">
      <c r="A1" s="288" t="s">
        <v>86</v>
      </c>
      <c r="B1" s="288"/>
      <c r="C1" s="78"/>
      <c r="D1" s="78"/>
      <c r="E1" s="78"/>
      <c r="F1" s="78"/>
    </row>
    <row r="2" spans="1:10" ht="45.75" thickBot="1">
      <c r="A2" s="16" t="s">
        <v>1</v>
      </c>
      <c r="B2" s="55" t="e">
        <f>IF(Prérequis!B4="",'A-Identité'!#REF!,Prérequis!B4)</f>
        <v>#REF!</v>
      </c>
    </row>
    <row r="3" spans="1:10" ht="30.75" thickBot="1">
      <c r="A3" s="16" t="s">
        <v>904</v>
      </c>
      <c r="B3" s="256">
        <f>Prérequis!B2</f>
        <v>0</v>
      </c>
    </row>
    <row r="4" spans="1:10" s="155" customFormat="1" ht="78.75" customHeight="1">
      <c r="A4" s="255" t="s">
        <v>246</v>
      </c>
      <c r="B4" s="255" t="s">
        <v>87</v>
      </c>
      <c r="C4" s="153" t="s">
        <v>88</v>
      </c>
      <c r="D4" s="156" t="s">
        <v>342</v>
      </c>
      <c r="E4" s="152" t="s">
        <v>206</v>
      </c>
      <c r="F4" s="154" t="s">
        <v>630</v>
      </c>
      <c r="G4" s="154" t="s">
        <v>631</v>
      </c>
      <c r="H4" s="152" t="s">
        <v>247</v>
      </c>
      <c r="I4" s="152" t="s">
        <v>248</v>
      </c>
      <c r="J4" s="152" t="s">
        <v>343</v>
      </c>
    </row>
    <row r="5" spans="1:10" ht="32.25" customHeight="1">
      <c r="A5" s="139" t="s">
        <v>485</v>
      </c>
      <c r="B5" s="140" t="s">
        <v>874</v>
      </c>
      <c r="C5" s="140" t="s">
        <v>89</v>
      </c>
      <c r="D5" s="141" t="s">
        <v>208</v>
      </c>
      <c r="E5" s="140" t="s">
        <v>209</v>
      </c>
      <c r="F5" s="140" t="str">
        <f>IF('Référentiel mesures_paramètres'!G60&gt;0,"OUI, compléter la valeur dans la colonne suivante","")</f>
        <v/>
      </c>
      <c r="G5" s="157"/>
      <c r="H5" s="15" t="str">
        <f>IF(G5="","",IF(G5&gt;30,"! Merci de justifier ce taux dans la colonne suivante !","RAS"))</f>
        <v/>
      </c>
      <c r="I5" s="161"/>
      <c r="J5" s="140" t="s">
        <v>207</v>
      </c>
    </row>
    <row r="6" spans="1:10" ht="32.25" customHeight="1">
      <c r="A6" s="139" t="s">
        <v>486</v>
      </c>
      <c r="B6" s="140" t="s">
        <v>245</v>
      </c>
      <c r="C6" s="140" t="s">
        <v>89</v>
      </c>
      <c r="D6" s="141" t="s">
        <v>208</v>
      </c>
      <c r="E6" s="140" t="s">
        <v>209</v>
      </c>
      <c r="F6" s="140" t="str">
        <f>IF('Référentiel mesures_paramètres'!H60&gt;0,"OUI, compléter la valeur dans la colonne suivante","")</f>
        <v/>
      </c>
      <c r="G6" s="157"/>
      <c r="H6" s="15" t="str">
        <f>IF(G6="","",IF(G6&gt;(G5/2),"! Merci de justifier ce taux dans la colonne suivante !","RAS"))</f>
        <v/>
      </c>
      <c r="I6" s="161"/>
      <c r="J6" s="140" t="s">
        <v>207</v>
      </c>
    </row>
    <row r="7" spans="1:10" ht="32.25" customHeight="1">
      <c r="A7" s="139" t="s">
        <v>487</v>
      </c>
      <c r="B7" s="140" t="s">
        <v>874</v>
      </c>
      <c r="C7" s="140" t="s">
        <v>90</v>
      </c>
      <c r="D7" s="141" t="s">
        <v>208</v>
      </c>
      <c r="E7" s="140" t="s">
        <v>209</v>
      </c>
      <c r="F7" s="140" t="str">
        <f>IF('Référentiel mesures_paramètres'!I60&gt;0,"OUI, compléter la valeur dans la colonne suivante","")</f>
        <v/>
      </c>
      <c r="G7" s="157"/>
      <c r="H7" s="15" t="str">
        <f>IF(G7="","",IF(G7&gt;30,"! Merci de justifier ce taux dans la colonne suivante !","RAS"))</f>
        <v/>
      </c>
      <c r="I7" s="161"/>
      <c r="J7" s="140" t="s">
        <v>210</v>
      </c>
    </row>
    <row r="8" spans="1:10" ht="32.25" customHeight="1">
      <c r="A8" s="139" t="s">
        <v>488</v>
      </c>
      <c r="B8" s="140" t="s">
        <v>245</v>
      </c>
      <c r="C8" s="140" t="s">
        <v>90</v>
      </c>
      <c r="D8" s="141" t="s">
        <v>208</v>
      </c>
      <c r="E8" s="140" t="s">
        <v>209</v>
      </c>
      <c r="F8" s="140" t="str">
        <f>IF('Référentiel mesures_paramètres'!J60&gt;0,"OUI, compléter la valeur dans la colonne suivante","")</f>
        <v/>
      </c>
      <c r="G8" s="157"/>
      <c r="H8" s="15" t="str">
        <f>IF(G8="","",IF(G8&gt;(G7/2),"! Merci de justifier ce taux dans la colonne suivante !","RAS"))</f>
        <v/>
      </c>
      <c r="I8" s="161"/>
      <c r="J8" s="140" t="s">
        <v>210</v>
      </c>
    </row>
    <row r="9" spans="1:10" ht="32.25" customHeight="1">
      <c r="A9" s="139">
        <v>3</v>
      </c>
      <c r="B9" s="140" t="s">
        <v>875</v>
      </c>
      <c r="C9" s="142" t="s">
        <v>91</v>
      </c>
      <c r="D9" s="143" t="s">
        <v>208</v>
      </c>
      <c r="E9" s="140" t="s">
        <v>212</v>
      </c>
      <c r="F9" s="140" t="str">
        <f>IF('Référentiel mesures_paramètres'!K60&gt;0,"OUI, compléter la valeur dans la colonne suivante","")</f>
        <v/>
      </c>
      <c r="G9" s="158"/>
      <c r="H9" s="151"/>
      <c r="I9" s="151"/>
      <c r="J9" s="292" t="s">
        <v>211</v>
      </c>
    </row>
    <row r="10" spans="1:10" ht="32.25" customHeight="1">
      <c r="A10" s="139">
        <v>4</v>
      </c>
      <c r="B10" s="140" t="s">
        <v>876</v>
      </c>
      <c r="C10" s="140" t="s">
        <v>92</v>
      </c>
      <c r="D10" s="141" t="s">
        <v>208</v>
      </c>
      <c r="E10" s="140" t="s">
        <v>212</v>
      </c>
      <c r="F10" s="140" t="str">
        <f>IF('Référentiel mesures_paramètres'!L60&gt;0,"OUI, compléter la valeur dans la colonne suivante","")</f>
        <v/>
      </c>
      <c r="G10" s="157"/>
      <c r="H10" s="151"/>
      <c r="I10" s="151"/>
      <c r="J10" s="293"/>
    </row>
    <row r="11" spans="1:10" ht="32.25" customHeight="1">
      <c r="A11" s="139" t="s">
        <v>489</v>
      </c>
      <c r="B11" s="140" t="s">
        <v>326</v>
      </c>
      <c r="C11" s="140" t="s">
        <v>214</v>
      </c>
      <c r="D11" s="141" t="s">
        <v>208</v>
      </c>
      <c r="E11" s="140" t="s">
        <v>212</v>
      </c>
      <c r="F11" s="140" t="str">
        <f>IF('Référentiel mesures_paramètres'!M60&gt;0,"OUI, compléter la valeur dans la colonne suivante","")</f>
        <v/>
      </c>
      <c r="G11" s="159"/>
      <c r="H11" s="151"/>
      <c r="I11" s="151"/>
      <c r="J11" s="144" t="s">
        <v>213</v>
      </c>
    </row>
    <row r="12" spans="1:10" ht="32.25" customHeight="1">
      <c r="A12" s="139" t="s">
        <v>490</v>
      </c>
      <c r="B12" s="140" t="s">
        <v>327</v>
      </c>
      <c r="C12" s="140" t="s">
        <v>214</v>
      </c>
      <c r="D12" s="141" t="s">
        <v>208</v>
      </c>
      <c r="E12" s="140" t="s">
        <v>212</v>
      </c>
      <c r="F12" s="140" t="str">
        <f>IF('Référentiel mesures_paramètres'!N60&gt;0,"OUI, compléter la valeur dans la colonne suivante","")</f>
        <v/>
      </c>
      <c r="G12" s="159"/>
      <c r="H12" s="151"/>
      <c r="I12" s="151"/>
      <c r="J12" s="144" t="s">
        <v>213</v>
      </c>
    </row>
    <row r="13" spans="1:10" ht="32.25" customHeight="1">
      <c r="A13" s="139">
        <v>6</v>
      </c>
      <c r="B13" s="147" t="s">
        <v>216</v>
      </c>
      <c r="C13" s="147" t="s">
        <v>217</v>
      </c>
      <c r="D13" s="147" t="s">
        <v>208</v>
      </c>
      <c r="E13" s="147" t="s">
        <v>218</v>
      </c>
      <c r="F13" s="140" t="str">
        <f>IF('Référentiel mesures_paramètres'!O60&gt;0,"OUI, compléter la valeur dans la colonne suivante","")</f>
        <v/>
      </c>
      <c r="G13" s="174" t="s">
        <v>341</v>
      </c>
      <c r="H13" s="151"/>
      <c r="I13" s="151"/>
      <c r="J13" s="145" t="s">
        <v>215</v>
      </c>
    </row>
    <row r="14" spans="1:10" ht="32.25" customHeight="1">
      <c r="A14" s="139">
        <v>7</v>
      </c>
      <c r="B14" s="147" t="s">
        <v>220</v>
      </c>
      <c r="C14" s="147" t="s">
        <v>221</v>
      </c>
      <c r="D14" s="147" t="s">
        <v>208</v>
      </c>
      <c r="E14" s="147" t="s">
        <v>212</v>
      </c>
      <c r="F14" s="140" t="str">
        <f>IF('Référentiel mesures_paramètres'!P60&gt;0,"OUI, compléter la valeur dans la colonne suivante","")</f>
        <v/>
      </c>
      <c r="G14" s="160"/>
      <c r="H14" s="151"/>
      <c r="I14" s="151"/>
      <c r="J14" s="146" t="s">
        <v>219</v>
      </c>
    </row>
    <row r="15" spans="1:10" ht="32.25" customHeight="1">
      <c r="A15" s="139">
        <v>8</v>
      </c>
      <c r="B15" s="147" t="s">
        <v>223</v>
      </c>
      <c r="C15" s="147" t="s">
        <v>224</v>
      </c>
      <c r="D15" s="147" t="s">
        <v>208</v>
      </c>
      <c r="E15" s="147" t="s">
        <v>225</v>
      </c>
      <c r="F15" s="140" t="str">
        <f>IF('Référentiel mesures_paramètres'!Q60&gt;0,"OUI, compléter la valeur dans la colonne suivante","")</f>
        <v/>
      </c>
      <c r="G15" s="174" t="s">
        <v>341</v>
      </c>
      <c r="H15" s="151"/>
      <c r="I15" s="151"/>
      <c r="J15" s="146" t="s">
        <v>222</v>
      </c>
    </row>
    <row r="16" spans="1:10" ht="32.25" customHeight="1">
      <c r="A16" s="139" t="s">
        <v>491</v>
      </c>
      <c r="B16" s="140" t="s">
        <v>328</v>
      </c>
      <c r="C16" s="140" t="s">
        <v>93</v>
      </c>
      <c r="D16" s="141" t="s">
        <v>208</v>
      </c>
      <c r="E16" s="140" t="s">
        <v>212</v>
      </c>
      <c r="F16" s="140" t="str">
        <f>IF('Référentiel mesures_paramètres'!R60&gt;0,"OUI, compléter la valeur dans la colonne suivante","")</f>
        <v/>
      </c>
      <c r="G16" s="157"/>
      <c r="H16" s="151"/>
      <c r="I16" s="151"/>
      <c r="J16" s="146" t="s">
        <v>226</v>
      </c>
    </row>
    <row r="17" spans="1:10" ht="32.25" customHeight="1">
      <c r="A17" s="139" t="s">
        <v>492</v>
      </c>
      <c r="B17" s="140" t="s">
        <v>329</v>
      </c>
      <c r="C17" s="140" t="s">
        <v>93</v>
      </c>
      <c r="D17" s="141" t="s">
        <v>208</v>
      </c>
      <c r="E17" s="140" t="s">
        <v>212</v>
      </c>
      <c r="F17" s="140" t="str">
        <f>IF('Référentiel mesures_paramètres'!S60&gt;0,"OUI, compléter la valeur dans la colonne suivante","")</f>
        <v/>
      </c>
      <c r="G17" s="157"/>
      <c r="H17" s="151"/>
      <c r="I17" s="151"/>
      <c r="J17" s="146" t="s">
        <v>226</v>
      </c>
    </row>
    <row r="18" spans="1:10" ht="32.25" customHeight="1">
      <c r="A18" s="139">
        <v>10</v>
      </c>
      <c r="B18" s="147" t="s">
        <v>228</v>
      </c>
      <c r="C18" s="140"/>
      <c r="D18" s="141" t="s">
        <v>208</v>
      </c>
      <c r="E18" s="140" t="s">
        <v>212</v>
      </c>
      <c r="F18" s="140" t="str">
        <f>IF('Référentiel mesures_paramètres'!T60&gt;0,"OUI, compléter la valeur dans la colonne suivante","")</f>
        <v/>
      </c>
      <c r="G18" s="157"/>
      <c r="H18" s="151"/>
      <c r="I18" s="151"/>
      <c r="J18" s="141" t="s">
        <v>227</v>
      </c>
    </row>
    <row r="19" spans="1:10" ht="32.25" customHeight="1">
      <c r="A19" s="139" t="s">
        <v>493</v>
      </c>
      <c r="B19" s="141" t="s">
        <v>877</v>
      </c>
      <c r="C19" s="140" t="s">
        <v>632</v>
      </c>
      <c r="D19" s="141" t="s">
        <v>208</v>
      </c>
      <c r="E19" s="140" t="s">
        <v>212</v>
      </c>
      <c r="F19" s="140" t="str">
        <f>IF('Référentiel mesures_paramètres'!U60&gt;0,"OUI, compléter la valeur dans la colonne suivante","")</f>
        <v/>
      </c>
      <c r="G19" s="157"/>
      <c r="H19" s="151"/>
      <c r="I19" s="151"/>
      <c r="J19" s="214" t="s">
        <v>624</v>
      </c>
    </row>
    <row r="20" spans="1:10" ht="32.25" customHeight="1">
      <c r="A20" s="139" t="s">
        <v>494</v>
      </c>
      <c r="B20" s="141" t="s">
        <v>878</v>
      </c>
      <c r="C20" s="140" t="s">
        <v>632</v>
      </c>
      <c r="D20" s="141" t="s">
        <v>208</v>
      </c>
      <c r="E20" s="140" t="s">
        <v>212</v>
      </c>
      <c r="F20" s="140" t="str">
        <f>IF('Référentiel mesures_paramètres'!V60&gt;0,"OUI, compléter la valeur dans la colonne suivante","")</f>
        <v/>
      </c>
      <c r="G20" s="157"/>
      <c r="H20" s="151"/>
      <c r="I20" s="151"/>
      <c r="J20" s="214" t="s">
        <v>625</v>
      </c>
    </row>
    <row r="21" spans="1:10" ht="32.25" customHeight="1">
      <c r="A21" s="139" t="s">
        <v>495</v>
      </c>
      <c r="B21" s="141" t="s">
        <v>879</v>
      </c>
      <c r="C21" s="140" t="s">
        <v>632</v>
      </c>
      <c r="D21" s="141" t="s">
        <v>208</v>
      </c>
      <c r="E21" s="140" t="s">
        <v>212</v>
      </c>
      <c r="F21" s="140" t="str">
        <f>IF('Référentiel mesures_paramètres'!W60&gt;0,"OUI, compléter la valeur dans la colonne suivante","")</f>
        <v/>
      </c>
      <c r="G21" s="157"/>
      <c r="H21" s="151"/>
      <c r="I21" s="151"/>
      <c r="J21" s="214" t="s">
        <v>626</v>
      </c>
    </row>
    <row r="22" spans="1:10" ht="32.25" customHeight="1">
      <c r="A22" s="139" t="s">
        <v>496</v>
      </c>
      <c r="B22" s="147" t="s">
        <v>330</v>
      </c>
      <c r="C22" s="140" t="s">
        <v>94</v>
      </c>
      <c r="D22" s="141" t="s">
        <v>208</v>
      </c>
      <c r="E22" s="140" t="s">
        <v>212</v>
      </c>
      <c r="F22" s="140" t="str">
        <f>IF('Référentiel mesures_paramètres'!X60&gt;0,"OUI, compléter la valeur dans la colonne suivante","")</f>
        <v/>
      </c>
      <c r="G22" s="157"/>
      <c r="H22" s="151"/>
      <c r="I22" s="151"/>
      <c r="J22" s="214" t="s">
        <v>624</v>
      </c>
    </row>
    <row r="23" spans="1:10" ht="32.25" customHeight="1">
      <c r="A23" s="139" t="s">
        <v>497</v>
      </c>
      <c r="B23" s="147" t="s">
        <v>331</v>
      </c>
      <c r="C23" s="140" t="s">
        <v>94</v>
      </c>
      <c r="D23" s="141" t="s">
        <v>208</v>
      </c>
      <c r="E23" s="140" t="s">
        <v>212</v>
      </c>
      <c r="F23" s="140" t="str">
        <f>IF('Référentiel mesures_paramètres'!Y60&gt;0,"OUI, compléter la valeur dans la colonne suivante","")</f>
        <v/>
      </c>
      <c r="G23" s="157"/>
      <c r="H23" s="151"/>
      <c r="I23" s="151"/>
      <c r="J23" s="214" t="s">
        <v>625</v>
      </c>
    </row>
    <row r="24" spans="1:10" ht="32.25" customHeight="1">
      <c r="A24" s="139" t="s">
        <v>498</v>
      </c>
      <c r="B24" s="147" t="s">
        <v>332</v>
      </c>
      <c r="C24" s="140" t="s">
        <v>94</v>
      </c>
      <c r="D24" s="141" t="s">
        <v>208</v>
      </c>
      <c r="E24" s="140" t="s">
        <v>212</v>
      </c>
      <c r="F24" s="140" t="str">
        <f>IF('Référentiel mesures_paramètres'!Z60&gt;0,"OUI, compléter la valeur dans la colonne suivante","")</f>
        <v/>
      </c>
      <c r="G24" s="157"/>
      <c r="H24" s="151"/>
      <c r="I24" s="151"/>
      <c r="J24" s="214" t="s">
        <v>626</v>
      </c>
    </row>
    <row r="25" spans="1:10" ht="32.25" customHeight="1">
      <c r="A25" s="139" t="s">
        <v>499</v>
      </c>
      <c r="B25" s="140" t="s">
        <v>333</v>
      </c>
      <c r="C25" s="140" t="s">
        <v>95</v>
      </c>
      <c r="D25" s="141" t="s">
        <v>208</v>
      </c>
      <c r="E25" s="140" t="s">
        <v>212</v>
      </c>
      <c r="F25" s="140" t="str">
        <f>IF('Référentiel mesures_paramètres'!AA60&gt;0,"OUI, compléter la valeur dans la colonne suivante","")</f>
        <v/>
      </c>
      <c r="G25" s="157"/>
      <c r="H25" s="151"/>
      <c r="I25" s="151"/>
      <c r="J25" s="214" t="s">
        <v>624</v>
      </c>
    </row>
    <row r="26" spans="1:10" ht="32.25" customHeight="1">
      <c r="A26" s="139" t="s">
        <v>500</v>
      </c>
      <c r="B26" s="140" t="s">
        <v>334</v>
      </c>
      <c r="C26" s="140" t="s">
        <v>95</v>
      </c>
      <c r="D26" s="141" t="s">
        <v>208</v>
      </c>
      <c r="E26" s="140" t="s">
        <v>212</v>
      </c>
      <c r="F26" s="140" t="str">
        <f>IF('Référentiel mesures_paramètres'!AB60&gt;0,"OUI, compléter la valeur dans la colonne suivante","")</f>
        <v/>
      </c>
      <c r="G26" s="157"/>
      <c r="H26" s="151"/>
      <c r="I26" s="151"/>
      <c r="J26" s="214" t="s">
        <v>625</v>
      </c>
    </row>
    <row r="27" spans="1:10" ht="32.25" customHeight="1">
      <c r="A27" s="139" t="s">
        <v>501</v>
      </c>
      <c r="B27" s="140" t="s">
        <v>335</v>
      </c>
      <c r="C27" s="140" t="s">
        <v>95</v>
      </c>
      <c r="D27" s="141" t="s">
        <v>208</v>
      </c>
      <c r="E27" s="140" t="s">
        <v>212</v>
      </c>
      <c r="F27" s="140" t="str">
        <f>IF('Référentiel mesures_paramètres'!AC60&gt;0,"OUI, compléter la valeur dans la colonne suivante","")</f>
        <v/>
      </c>
      <c r="G27" s="157"/>
      <c r="H27" s="151"/>
      <c r="I27" s="151"/>
      <c r="J27" s="214" t="s">
        <v>626</v>
      </c>
    </row>
    <row r="28" spans="1:10" ht="32.25" customHeight="1">
      <c r="A28" s="139" t="s">
        <v>618</v>
      </c>
      <c r="B28" s="147" t="s">
        <v>621</v>
      </c>
      <c r="C28" s="147" t="s">
        <v>93</v>
      </c>
      <c r="D28" s="147" t="s">
        <v>208</v>
      </c>
      <c r="E28" s="147" t="s">
        <v>225</v>
      </c>
      <c r="F28" s="140" t="str">
        <f>IF('Référentiel mesures_paramètres'!AD60,"OUI, compléter la valeur dans la colonne suivante","")</f>
        <v/>
      </c>
      <c r="G28" s="157"/>
      <c r="H28" s="151"/>
      <c r="I28" s="151"/>
      <c r="J28" s="214" t="s">
        <v>624</v>
      </c>
    </row>
    <row r="29" spans="1:10" ht="32.25" customHeight="1">
      <c r="A29" s="139" t="s">
        <v>619</v>
      </c>
      <c r="B29" s="140" t="s">
        <v>622</v>
      </c>
      <c r="C29" s="140" t="s">
        <v>93</v>
      </c>
      <c r="D29" s="141" t="s">
        <v>208</v>
      </c>
      <c r="E29" s="140" t="s">
        <v>212</v>
      </c>
      <c r="F29" s="140" t="str">
        <f>IF('Référentiel mesures_paramètres'!AE60,"OUI, compléter la valeur dans la colonne suivante","")</f>
        <v/>
      </c>
      <c r="G29" s="157"/>
      <c r="H29" s="151"/>
      <c r="I29" s="151"/>
      <c r="J29" s="214" t="s">
        <v>625</v>
      </c>
    </row>
    <row r="30" spans="1:10" ht="32.25" customHeight="1">
      <c r="A30" s="139" t="s">
        <v>620</v>
      </c>
      <c r="B30" s="140" t="s">
        <v>623</v>
      </c>
      <c r="C30" s="140" t="s">
        <v>93</v>
      </c>
      <c r="D30" s="141" t="s">
        <v>208</v>
      </c>
      <c r="E30" s="140" t="s">
        <v>212</v>
      </c>
      <c r="F30" s="140" t="str">
        <f>IF('Référentiel mesures_paramètres'!AF60,"OUI, compléter la valeur dans la colonne suivante","")</f>
        <v/>
      </c>
      <c r="G30" s="157"/>
      <c r="H30" s="151"/>
      <c r="I30" s="151"/>
      <c r="J30" s="214" t="s">
        <v>626</v>
      </c>
    </row>
    <row r="31" spans="1:10" ht="32.25" customHeight="1">
      <c r="A31" s="139">
        <v>15</v>
      </c>
      <c r="B31" s="147" t="s">
        <v>230</v>
      </c>
      <c r="C31" s="147" t="s">
        <v>231</v>
      </c>
      <c r="D31" s="147" t="s">
        <v>208</v>
      </c>
      <c r="E31" s="147" t="s">
        <v>225</v>
      </c>
      <c r="F31" s="140" t="str">
        <f>IF('Référentiel mesures_paramètres'!AG60&gt;0,"OUI, compléter la valeur dans la colonne suivante","")</f>
        <v/>
      </c>
      <c r="G31" s="157"/>
      <c r="H31" s="151"/>
      <c r="I31" s="151"/>
      <c r="J31" s="289" t="s">
        <v>229</v>
      </c>
    </row>
    <row r="32" spans="1:10" ht="32.25" customHeight="1">
      <c r="A32" s="139">
        <v>16</v>
      </c>
      <c r="B32" s="147" t="s">
        <v>232</v>
      </c>
      <c r="C32" s="147" t="s">
        <v>93</v>
      </c>
      <c r="D32" s="147" t="s">
        <v>208</v>
      </c>
      <c r="E32" s="147" t="s">
        <v>225</v>
      </c>
      <c r="F32" s="140" t="str">
        <f>IF('Référentiel mesures_paramètres'!AH60&gt;0,"OUI, compléter la valeur dans la colonne suivante","")</f>
        <v/>
      </c>
      <c r="G32" s="157"/>
      <c r="H32" s="151"/>
      <c r="I32" s="151"/>
      <c r="J32" s="291"/>
    </row>
    <row r="33" spans="1:10" ht="32.25" customHeight="1">
      <c r="A33" s="139">
        <v>17</v>
      </c>
      <c r="B33" s="148" t="s">
        <v>880</v>
      </c>
      <c r="C33" s="149"/>
      <c r="D33" s="141" t="s">
        <v>208</v>
      </c>
      <c r="E33" s="140" t="s">
        <v>212</v>
      </c>
      <c r="F33" s="140" t="str">
        <f>IF('Référentiel mesures_paramètres'!AI60&gt;0,"OUI, compléter la valeur dans la colonne suivante","")</f>
        <v/>
      </c>
      <c r="G33" s="157"/>
      <c r="H33" s="151"/>
      <c r="I33" s="151"/>
      <c r="J33" s="294" t="s">
        <v>233</v>
      </c>
    </row>
    <row r="34" spans="1:10" ht="32.25" customHeight="1">
      <c r="A34" s="139">
        <v>18</v>
      </c>
      <c r="B34" s="140" t="s">
        <v>881</v>
      </c>
      <c r="C34" s="140"/>
      <c r="D34" s="141" t="s">
        <v>208</v>
      </c>
      <c r="E34" s="140" t="s">
        <v>212</v>
      </c>
      <c r="F34" s="140" t="str">
        <f>IF('Référentiel mesures_paramètres'!AJ60&gt;0,"OUI, compléter la valeur dans la colonne suivante","")</f>
        <v/>
      </c>
      <c r="G34" s="157"/>
      <c r="H34" s="151"/>
      <c r="I34" s="151"/>
      <c r="J34" s="295"/>
    </row>
    <row r="35" spans="1:10" ht="32.25" customHeight="1">
      <c r="A35" s="139" t="s">
        <v>502</v>
      </c>
      <c r="B35" s="140" t="s">
        <v>336</v>
      </c>
      <c r="C35" s="140"/>
      <c r="D35" s="141" t="s">
        <v>208</v>
      </c>
      <c r="E35" s="140" t="s">
        <v>212</v>
      </c>
      <c r="F35" s="140" t="str">
        <f>IF('Référentiel mesures_paramètres'!AK60&gt;0,"OUI, compléter la valeur dans la colonne suivante","")</f>
        <v/>
      </c>
      <c r="G35" s="159"/>
      <c r="H35" s="151"/>
      <c r="I35" s="151"/>
      <c r="J35" s="295"/>
    </row>
    <row r="36" spans="1:10" ht="32.25" customHeight="1">
      <c r="A36" s="139" t="s">
        <v>503</v>
      </c>
      <c r="B36" s="140" t="s">
        <v>337</v>
      </c>
      <c r="C36" s="224"/>
      <c r="D36" s="141" t="s">
        <v>208</v>
      </c>
      <c r="E36" s="140" t="s">
        <v>212</v>
      </c>
      <c r="F36" s="140" t="str">
        <f>IF('Référentiel mesures_paramètres'!AL60&gt;0,"OUI, compléter la valeur dans la colonne suivante","")</f>
        <v/>
      </c>
      <c r="G36" s="159"/>
      <c r="H36" s="151"/>
      <c r="I36" s="151"/>
      <c r="J36" s="295"/>
    </row>
    <row r="37" spans="1:10" ht="32.25" customHeight="1">
      <c r="A37" s="139" t="s">
        <v>504</v>
      </c>
      <c r="B37" s="224" t="s">
        <v>882</v>
      </c>
      <c r="C37" s="224"/>
      <c r="D37" s="141" t="s">
        <v>208</v>
      </c>
      <c r="E37" s="140" t="s">
        <v>212</v>
      </c>
      <c r="F37" s="140" t="str">
        <f>IF('Référentiel mesures_paramètres'!AM60&gt;0,"OUI, compléter la valeur dans la colonne suivante","")</f>
        <v/>
      </c>
      <c r="G37" s="159"/>
      <c r="H37" s="151"/>
      <c r="I37" s="151"/>
      <c r="J37" s="295"/>
    </row>
    <row r="38" spans="1:10" ht="32.25" customHeight="1">
      <c r="A38" s="139" t="s">
        <v>505</v>
      </c>
      <c r="B38" s="224" t="s">
        <v>883</v>
      </c>
      <c r="C38" s="224"/>
      <c r="D38" s="141" t="s">
        <v>208</v>
      </c>
      <c r="E38" s="140" t="s">
        <v>212</v>
      </c>
      <c r="F38" s="140" t="str">
        <f>IF('Référentiel mesures_paramètres'!AN60&gt;0,"OUI, compléter la valeur dans la colonne suivante","")</f>
        <v/>
      </c>
      <c r="G38" s="159"/>
      <c r="H38" s="151"/>
      <c r="I38" s="151"/>
      <c r="J38" s="295"/>
    </row>
    <row r="39" spans="1:10" ht="32.25" customHeight="1">
      <c r="A39" s="139" t="s">
        <v>858</v>
      </c>
      <c r="B39" s="224" t="s">
        <v>884</v>
      </c>
      <c r="C39" s="224"/>
      <c r="D39" s="141" t="s">
        <v>208</v>
      </c>
      <c r="E39" s="140" t="s">
        <v>212</v>
      </c>
      <c r="F39" s="140" t="str">
        <f>IF('Référentiel mesures_paramètres'!AO60&gt;0,"OUI, compléter la valeur dans la colonne suivante","")</f>
        <v/>
      </c>
      <c r="G39" s="159"/>
      <c r="H39" s="151"/>
      <c r="I39" s="151"/>
      <c r="J39" s="295"/>
    </row>
    <row r="40" spans="1:10" ht="32.25" customHeight="1">
      <c r="A40" s="139" t="s">
        <v>859</v>
      </c>
      <c r="B40" s="224" t="s">
        <v>885</v>
      </c>
      <c r="C40" s="224"/>
      <c r="D40" s="141" t="s">
        <v>208</v>
      </c>
      <c r="E40" s="140" t="s">
        <v>212</v>
      </c>
      <c r="F40" s="140" t="str">
        <f>IF('Référentiel mesures_paramètres'!AP60&gt;0,"OUI, compléter la valeur dans la colonne suivante","")</f>
        <v/>
      </c>
      <c r="G40" s="159"/>
      <c r="H40" s="151"/>
      <c r="I40" s="151"/>
      <c r="J40" s="296"/>
    </row>
    <row r="41" spans="1:10" ht="32.25" customHeight="1">
      <c r="A41" s="139" t="s">
        <v>506</v>
      </c>
      <c r="B41" s="224" t="s">
        <v>339</v>
      </c>
      <c r="C41" s="224"/>
      <c r="D41" s="141" t="s">
        <v>208</v>
      </c>
      <c r="E41" s="140" t="s">
        <v>212</v>
      </c>
      <c r="F41" s="140" t="str">
        <f>IF('Référentiel mesures_paramètres'!AQ60&gt;0,"OUI, compléter la valeur dans la colonne suivante","")</f>
        <v/>
      </c>
      <c r="G41" s="159"/>
      <c r="H41" s="151"/>
      <c r="I41" s="151"/>
      <c r="J41" s="146" t="s">
        <v>234</v>
      </c>
    </row>
    <row r="42" spans="1:10" ht="32.25" customHeight="1">
      <c r="A42" s="139" t="s">
        <v>507</v>
      </c>
      <c r="B42" s="224" t="s">
        <v>338</v>
      </c>
      <c r="C42" s="224"/>
      <c r="D42" s="141" t="s">
        <v>208</v>
      </c>
      <c r="E42" s="140" t="s">
        <v>212</v>
      </c>
      <c r="F42" s="140" t="str">
        <f>IF('Référentiel mesures_paramètres'!AR60&gt;0,"OUI, compléter la valeur dans la colonne suivante","")</f>
        <v/>
      </c>
      <c r="G42" s="159"/>
      <c r="H42" s="151"/>
      <c r="I42" s="151"/>
      <c r="J42" s="146" t="s">
        <v>234</v>
      </c>
    </row>
    <row r="43" spans="1:10" ht="32.25" customHeight="1">
      <c r="A43" s="139" t="s">
        <v>557</v>
      </c>
      <c r="B43" s="140" t="s">
        <v>561</v>
      </c>
      <c r="C43" s="140" t="s">
        <v>886</v>
      </c>
      <c r="D43" s="141" t="s">
        <v>208</v>
      </c>
      <c r="E43" s="140" t="s">
        <v>212</v>
      </c>
      <c r="F43" s="140" t="str">
        <f>IF('Référentiel mesures_paramètres'!AS60&gt;0,"OUI, compléter la valeur dans la colonne suivante","")</f>
        <v/>
      </c>
      <c r="G43" s="157"/>
      <c r="H43" s="151"/>
      <c r="I43" s="151"/>
      <c r="J43" s="214" t="s">
        <v>384</v>
      </c>
    </row>
    <row r="44" spans="1:10" ht="32.25" customHeight="1">
      <c r="A44" s="139" t="s">
        <v>558</v>
      </c>
      <c r="B44" s="140" t="s">
        <v>562</v>
      </c>
      <c r="C44" s="140" t="s">
        <v>886</v>
      </c>
      <c r="D44" s="141" t="s">
        <v>208</v>
      </c>
      <c r="E44" s="140" t="s">
        <v>212</v>
      </c>
      <c r="F44" s="140" t="str">
        <f>IF('Référentiel mesures_paramètres'!AT60&gt;0,"OUI, compléter la valeur dans la colonne suivante","")</f>
        <v/>
      </c>
      <c r="G44" s="157"/>
      <c r="H44" s="151"/>
      <c r="I44" s="151"/>
      <c r="J44" s="214" t="s">
        <v>385</v>
      </c>
    </row>
    <row r="45" spans="1:10" ht="32.25" customHeight="1">
      <c r="A45" s="139" t="s">
        <v>559</v>
      </c>
      <c r="B45" s="140" t="s">
        <v>563</v>
      </c>
      <c r="C45" s="140" t="s">
        <v>886</v>
      </c>
      <c r="D45" s="141" t="s">
        <v>208</v>
      </c>
      <c r="E45" s="140" t="s">
        <v>212</v>
      </c>
      <c r="F45" s="140" t="str">
        <f>IF('Référentiel mesures_paramètres'!AU60&gt;0,"OUI, compléter la valeur dans la colonne suivante","")</f>
        <v/>
      </c>
      <c r="G45" s="157"/>
      <c r="H45" s="151"/>
      <c r="I45" s="151"/>
      <c r="J45" s="214" t="s">
        <v>386</v>
      </c>
    </row>
    <row r="46" spans="1:10" ht="32.25" customHeight="1">
      <c r="A46" s="139" t="s">
        <v>560</v>
      </c>
      <c r="B46" s="140" t="s">
        <v>564</v>
      </c>
      <c r="C46" s="140" t="s">
        <v>886</v>
      </c>
      <c r="D46" s="141" t="s">
        <v>208</v>
      </c>
      <c r="E46" s="140" t="s">
        <v>212</v>
      </c>
      <c r="F46" s="140" t="str">
        <f>IF('Référentiel mesures_paramètres'!AV60&gt;0,"OUI, compléter la valeur dans la colonne suivante","")</f>
        <v/>
      </c>
      <c r="G46" s="157"/>
      <c r="H46" s="151"/>
      <c r="I46" s="151"/>
      <c r="J46" s="214" t="s">
        <v>387</v>
      </c>
    </row>
    <row r="47" spans="1:10" ht="32.25" customHeight="1">
      <c r="A47" s="139" t="s">
        <v>565</v>
      </c>
      <c r="B47" s="140" t="s">
        <v>569</v>
      </c>
      <c r="C47" s="140" t="s">
        <v>887</v>
      </c>
      <c r="D47" s="141" t="s">
        <v>208</v>
      </c>
      <c r="E47" s="140" t="s">
        <v>212</v>
      </c>
      <c r="F47" s="140" t="str">
        <f>IF('Référentiel mesures_paramètres'!AW60&gt;0,"OUI, compléter la valeur dans la colonne suivante","")</f>
        <v/>
      </c>
      <c r="G47" s="157"/>
      <c r="H47" s="151"/>
      <c r="I47" s="151"/>
      <c r="J47" s="214" t="s">
        <v>384</v>
      </c>
    </row>
    <row r="48" spans="1:10" ht="32.25" customHeight="1">
      <c r="A48" s="139" t="s">
        <v>566</v>
      </c>
      <c r="B48" s="140" t="s">
        <v>570</v>
      </c>
      <c r="C48" s="140" t="s">
        <v>887</v>
      </c>
      <c r="D48" s="141" t="s">
        <v>208</v>
      </c>
      <c r="E48" s="140" t="s">
        <v>212</v>
      </c>
      <c r="F48" s="140" t="str">
        <f>IF('Référentiel mesures_paramètres'!AX60&gt;0,"OUI, compléter la valeur dans la colonne suivante","")</f>
        <v/>
      </c>
      <c r="G48" s="157"/>
      <c r="H48" s="151"/>
      <c r="I48" s="151"/>
      <c r="J48" s="214" t="s">
        <v>385</v>
      </c>
    </row>
    <row r="49" spans="1:10" ht="32.25" customHeight="1">
      <c r="A49" s="139" t="s">
        <v>567</v>
      </c>
      <c r="B49" s="140" t="s">
        <v>571</v>
      </c>
      <c r="C49" s="140" t="s">
        <v>887</v>
      </c>
      <c r="D49" s="141" t="s">
        <v>208</v>
      </c>
      <c r="E49" s="140" t="s">
        <v>212</v>
      </c>
      <c r="F49" s="140" t="str">
        <f>IF('Référentiel mesures_paramètres'!AY60&gt;0,"OUI, compléter la valeur dans la colonne suivante","")</f>
        <v/>
      </c>
      <c r="G49" s="157"/>
      <c r="H49" s="151"/>
      <c r="I49" s="151"/>
      <c r="J49" s="214" t="s">
        <v>386</v>
      </c>
    </row>
    <row r="50" spans="1:10" ht="32.25" customHeight="1">
      <c r="A50" s="139" t="s">
        <v>568</v>
      </c>
      <c r="B50" s="140" t="s">
        <v>572</v>
      </c>
      <c r="C50" s="140" t="s">
        <v>887</v>
      </c>
      <c r="D50" s="141" t="s">
        <v>208</v>
      </c>
      <c r="E50" s="140" t="s">
        <v>212</v>
      </c>
      <c r="F50" s="140" t="str">
        <f>IF('Référentiel mesures_paramètres'!AZ60&gt;0,"OUI, compléter la valeur dans la colonne suivante","")</f>
        <v/>
      </c>
      <c r="G50" s="157"/>
      <c r="H50" s="151"/>
      <c r="I50" s="151"/>
      <c r="J50" s="214" t="s">
        <v>387</v>
      </c>
    </row>
    <row r="51" spans="1:10" ht="32.25" customHeight="1">
      <c r="A51" s="139" t="s">
        <v>580</v>
      </c>
      <c r="B51" s="140" t="s">
        <v>888</v>
      </c>
      <c r="C51" s="140" t="s">
        <v>889</v>
      </c>
      <c r="D51" s="141" t="s">
        <v>208</v>
      </c>
      <c r="E51" s="140" t="s">
        <v>212</v>
      </c>
      <c r="F51" s="140" t="str">
        <f>IF('Référentiel mesures_paramètres'!BA60&gt;0,"OUI, compléter la valeur dans la colonne suivante","")</f>
        <v/>
      </c>
      <c r="G51" s="157"/>
      <c r="H51" s="151"/>
      <c r="I51" s="151"/>
      <c r="J51" s="213" t="s">
        <v>235</v>
      </c>
    </row>
    <row r="52" spans="1:10" ht="32.25" customHeight="1">
      <c r="A52" s="139">
        <v>24</v>
      </c>
      <c r="B52" s="140" t="s">
        <v>236</v>
      </c>
      <c r="C52" s="140" t="s">
        <v>890</v>
      </c>
      <c r="D52" s="141" t="s">
        <v>208</v>
      </c>
      <c r="E52" s="140" t="s">
        <v>212</v>
      </c>
      <c r="F52" s="140" t="str">
        <f>IF('Référentiel mesures_paramètres'!BB60&gt;0,"OUI, compléter la valeur dans la colonne suivante","")</f>
        <v/>
      </c>
      <c r="G52" s="157"/>
      <c r="H52" s="151"/>
      <c r="I52" s="151"/>
      <c r="J52" s="145" t="s">
        <v>235</v>
      </c>
    </row>
    <row r="53" spans="1:10" ht="47.25" customHeight="1">
      <c r="A53" s="139" t="s">
        <v>508</v>
      </c>
      <c r="B53" s="140" t="s">
        <v>891</v>
      </c>
      <c r="C53" s="140"/>
      <c r="D53" s="141" t="s">
        <v>208</v>
      </c>
      <c r="E53" s="140" t="s">
        <v>212</v>
      </c>
      <c r="F53" s="140" t="str">
        <f>IF('Référentiel mesures_paramètres'!BC60&gt;0,"OUI, compléter la valeur dans la colonne suivante","")</f>
        <v/>
      </c>
      <c r="G53" s="157"/>
      <c r="H53" s="151"/>
      <c r="I53" s="151"/>
      <c r="J53" s="214" t="s">
        <v>384</v>
      </c>
    </row>
    <row r="54" spans="1:10" ht="47.25" customHeight="1">
      <c r="A54" s="139" t="s">
        <v>509</v>
      </c>
      <c r="B54" s="140" t="s">
        <v>521</v>
      </c>
      <c r="C54" s="140"/>
      <c r="D54" s="141" t="s">
        <v>208</v>
      </c>
      <c r="E54" s="140" t="s">
        <v>212</v>
      </c>
      <c r="F54" s="140" t="str">
        <f>IF('Référentiel mesures_paramètres'!BD60&gt;0,"OUI, compléter la valeur dans la colonne suivante","")</f>
        <v/>
      </c>
      <c r="G54" s="159"/>
      <c r="H54" s="151"/>
      <c r="I54" s="151"/>
      <c r="J54" s="214" t="s">
        <v>384</v>
      </c>
    </row>
    <row r="55" spans="1:10" ht="47.25" customHeight="1">
      <c r="A55" s="139" t="s">
        <v>510</v>
      </c>
      <c r="B55" s="140" t="s">
        <v>520</v>
      </c>
      <c r="C55" s="140"/>
      <c r="D55" s="141" t="s">
        <v>208</v>
      </c>
      <c r="E55" s="140" t="s">
        <v>212</v>
      </c>
      <c r="F55" s="140" t="str">
        <f>IF('Référentiel mesures_paramètres'!BE60&gt;0,"OUI, compléter la valeur dans la colonne suivante","")</f>
        <v/>
      </c>
      <c r="G55" s="159"/>
      <c r="H55" s="151"/>
      <c r="I55" s="151"/>
      <c r="J55" s="214" t="s">
        <v>384</v>
      </c>
    </row>
    <row r="56" spans="1:10" ht="47.25" customHeight="1">
      <c r="A56" s="139" t="s">
        <v>522</v>
      </c>
      <c r="B56" s="140" t="s">
        <v>525</v>
      </c>
      <c r="C56" s="140"/>
      <c r="D56" s="141" t="s">
        <v>208</v>
      </c>
      <c r="E56" s="140" t="s">
        <v>212</v>
      </c>
      <c r="F56" s="140" t="str">
        <f>IF('Référentiel mesures_paramètres'!BF60&gt;0,"OUI, compléter la valeur dans la colonne suivante","")</f>
        <v/>
      </c>
      <c r="G56" s="157"/>
      <c r="H56" s="151"/>
      <c r="I56" s="151"/>
      <c r="J56" s="214" t="s">
        <v>385</v>
      </c>
    </row>
    <row r="57" spans="1:10" ht="47.25" customHeight="1">
      <c r="A57" s="139" t="s">
        <v>523</v>
      </c>
      <c r="B57" s="140" t="s">
        <v>519</v>
      </c>
      <c r="C57" s="140"/>
      <c r="D57" s="141" t="s">
        <v>208</v>
      </c>
      <c r="E57" s="140" t="s">
        <v>212</v>
      </c>
      <c r="F57" s="140" t="str">
        <f>IF('Référentiel mesures_paramètres'!BG60&gt;0,"OUI, compléter la valeur dans la colonne suivante","")</f>
        <v/>
      </c>
      <c r="G57" s="159"/>
      <c r="H57" s="151"/>
      <c r="I57" s="151"/>
      <c r="J57" s="214" t="s">
        <v>385</v>
      </c>
    </row>
    <row r="58" spans="1:10" ht="47.25" customHeight="1">
      <c r="A58" s="139" t="s">
        <v>524</v>
      </c>
      <c r="B58" s="140" t="s">
        <v>526</v>
      </c>
      <c r="C58" s="140"/>
      <c r="D58" s="141" t="s">
        <v>208</v>
      </c>
      <c r="E58" s="140" t="s">
        <v>212</v>
      </c>
      <c r="F58" s="140" t="str">
        <f>IF('Référentiel mesures_paramètres'!BH60&gt;0,"OUI, compléter la valeur dans la colonne suivante","")</f>
        <v/>
      </c>
      <c r="G58" s="159"/>
      <c r="H58" s="151"/>
      <c r="I58" s="151"/>
      <c r="J58" s="214" t="s">
        <v>385</v>
      </c>
    </row>
    <row r="59" spans="1:10" ht="47.25" customHeight="1">
      <c r="A59" s="139" t="s">
        <v>527</v>
      </c>
      <c r="B59" s="140" t="s">
        <v>530</v>
      </c>
      <c r="C59" s="140"/>
      <c r="D59" s="141" t="s">
        <v>208</v>
      </c>
      <c r="E59" s="140" t="s">
        <v>212</v>
      </c>
      <c r="F59" s="140" t="str">
        <f>IF('Référentiel mesures_paramètres'!BI60&gt;0,"OUI, compléter la valeur dans la colonne suivante","")</f>
        <v/>
      </c>
      <c r="G59" s="157"/>
      <c r="H59" s="151"/>
      <c r="I59" s="151"/>
      <c r="J59" s="214" t="s">
        <v>386</v>
      </c>
    </row>
    <row r="60" spans="1:10" ht="47.25" customHeight="1">
      <c r="A60" s="139" t="s">
        <v>528</v>
      </c>
      <c r="B60" s="140" t="s">
        <v>531</v>
      </c>
      <c r="C60" s="140"/>
      <c r="D60" s="141" t="s">
        <v>208</v>
      </c>
      <c r="E60" s="140" t="s">
        <v>212</v>
      </c>
      <c r="F60" s="140" t="str">
        <f>IF('Référentiel mesures_paramètres'!BJ60&gt;0,"OUI, compléter la valeur dans la colonne suivante","")</f>
        <v/>
      </c>
      <c r="G60" s="159"/>
      <c r="H60" s="151"/>
      <c r="I60" s="151"/>
      <c r="J60" s="214" t="s">
        <v>386</v>
      </c>
    </row>
    <row r="61" spans="1:10" ht="47.25" customHeight="1">
      <c r="A61" s="139" t="s">
        <v>529</v>
      </c>
      <c r="B61" s="140" t="s">
        <v>532</v>
      </c>
      <c r="C61" s="140"/>
      <c r="D61" s="141" t="s">
        <v>208</v>
      </c>
      <c r="E61" s="140" t="s">
        <v>212</v>
      </c>
      <c r="F61" s="140" t="str">
        <f>IF('Référentiel mesures_paramètres'!BK60&gt;0,"OUI, compléter la valeur dans la colonne suivante","")</f>
        <v/>
      </c>
      <c r="G61" s="159"/>
      <c r="H61" s="151"/>
      <c r="I61" s="151"/>
      <c r="J61" s="214" t="s">
        <v>386</v>
      </c>
    </row>
    <row r="62" spans="1:10" ht="47.25" customHeight="1">
      <c r="A62" s="139" t="s">
        <v>533</v>
      </c>
      <c r="B62" s="140" t="s">
        <v>536</v>
      </c>
      <c r="C62" s="140"/>
      <c r="D62" s="141" t="s">
        <v>208</v>
      </c>
      <c r="E62" s="140" t="s">
        <v>212</v>
      </c>
      <c r="F62" s="140" t="str">
        <f>IF('Référentiel mesures_paramètres'!BL60&gt;0,"OUI, compléter la valeur dans la colonne suivante","")</f>
        <v/>
      </c>
      <c r="G62" s="157"/>
      <c r="H62" s="151"/>
      <c r="I62" s="151"/>
      <c r="J62" s="214" t="s">
        <v>387</v>
      </c>
    </row>
    <row r="63" spans="1:10" ht="47.25" customHeight="1">
      <c r="A63" s="139" t="s">
        <v>534</v>
      </c>
      <c r="B63" s="140" t="s">
        <v>537</v>
      </c>
      <c r="C63" s="140"/>
      <c r="D63" s="141" t="s">
        <v>208</v>
      </c>
      <c r="E63" s="140" t="s">
        <v>212</v>
      </c>
      <c r="F63" s="140" t="str">
        <f>IF('Référentiel mesures_paramètres'!BM60&gt;0,"OUI, compléter la valeur dans la colonne suivante","")</f>
        <v/>
      </c>
      <c r="G63" s="159"/>
      <c r="H63" s="151"/>
      <c r="I63" s="151"/>
      <c r="J63" s="214" t="s">
        <v>387</v>
      </c>
    </row>
    <row r="64" spans="1:10" ht="47.25" customHeight="1">
      <c r="A64" s="139" t="s">
        <v>535</v>
      </c>
      <c r="B64" s="140" t="s">
        <v>538</v>
      </c>
      <c r="C64" s="140"/>
      <c r="D64" s="141" t="s">
        <v>208</v>
      </c>
      <c r="E64" s="140" t="s">
        <v>212</v>
      </c>
      <c r="F64" s="140" t="str">
        <f>IF('Référentiel mesures_paramètres'!BN60&gt;0,"OUI, compléter la valeur dans la colonne suivante","")</f>
        <v/>
      </c>
      <c r="G64" s="159"/>
      <c r="H64" s="151"/>
      <c r="I64" s="151"/>
      <c r="J64" s="214" t="s">
        <v>387</v>
      </c>
    </row>
    <row r="65" spans="1:10" ht="65.25" customHeight="1">
      <c r="A65" s="139" t="s">
        <v>539</v>
      </c>
      <c r="B65" s="147" t="s">
        <v>555</v>
      </c>
      <c r="C65" s="138"/>
      <c r="D65" s="141" t="s">
        <v>208</v>
      </c>
      <c r="E65" s="140" t="s">
        <v>212</v>
      </c>
      <c r="F65" s="140" t="str">
        <f>IF('Référentiel mesures_paramètres'!BO60&gt;0,"OUI, compléter la valeur dans la colonne suivante","")</f>
        <v/>
      </c>
      <c r="G65" s="157"/>
      <c r="H65" s="151"/>
      <c r="I65" s="151"/>
      <c r="J65" s="214" t="s">
        <v>384</v>
      </c>
    </row>
    <row r="66" spans="1:10" ht="65.25" customHeight="1">
      <c r="A66" s="139" t="s">
        <v>540</v>
      </c>
      <c r="B66" s="147" t="s">
        <v>556</v>
      </c>
      <c r="C66" s="150"/>
      <c r="D66" s="141" t="s">
        <v>208</v>
      </c>
      <c r="E66" s="140" t="s">
        <v>212</v>
      </c>
      <c r="F66" s="140" t="str">
        <f>IF('Référentiel mesures_paramètres'!BP60&gt;0,"OUI, compléter la valeur dans la colonne suivante","")</f>
        <v/>
      </c>
      <c r="G66" s="157"/>
      <c r="H66" s="151"/>
      <c r="I66" s="151"/>
      <c r="J66" s="214" t="s">
        <v>385</v>
      </c>
    </row>
    <row r="67" spans="1:10" ht="65.25" customHeight="1">
      <c r="A67" s="139" t="s">
        <v>541</v>
      </c>
      <c r="B67" s="147" t="s">
        <v>892</v>
      </c>
      <c r="C67" s="150"/>
      <c r="D67" s="141" t="s">
        <v>208</v>
      </c>
      <c r="E67" s="140" t="s">
        <v>212</v>
      </c>
      <c r="F67" s="140" t="str">
        <f>IF('Référentiel mesures_paramètres'!BQ60&gt;0,"OUI, compléter la valeur dans la colonne suivante","")</f>
        <v/>
      </c>
      <c r="G67" s="157"/>
      <c r="H67" s="151"/>
      <c r="I67" s="151"/>
      <c r="J67" s="214" t="s">
        <v>386</v>
      </c>
    </row>
    <row r="68" spans="1:10" ht="65.25" customHeight="1">
      <c r="A68" s="139" t="s">
        <v>542</v>
      </c>
      <c r="B68" s="147" t="s">
        <v>893</v>
      </c>
      <c r="C68" s="150"/>
      <c r="D68" s="141" t="s">
        <v>208</v>
      </c>
      <c r="E68" s="140" t="s">
        <v>212</v>
      </c>
      <c r="F68" s="140" t="str">
        <f>IF('Référentiel mesures_paramètres'!BR60&gt;0,"OUI, compléter la valeur dans la colonne suivante","")</f>
        <v/>
      </c>
      <c r="G68" s="157"/>
      <c r="H68" s="151"/>
      <c r="I68" s="151"/>
      <c r="J68" s="214" t="s">
        <v>387</v>
      </c>
    </row>
    <row r="69" spans="1:10" ht="32.25" customHeight="1">
      <c r="A69" s="139" t="s">
        <v>371</v>
      </c>
      <c r="B69" s="147" t="s">
        <v>369</v>
      </c>
      <c r="C69" s="140"/>
      <c r="D69" s="141" t="s">
        <v>208</v>
      </c>
      <c r="E69" s="140" t="s">
        <v>212</v>
      </c>
      <c r="F69" s="140" t="str">
        <f>IF('Référentiel mesures_paramètres'!BS60&gt;0,"OUI, compléter la valeur dans la colonne suivante","")</f>
        <v/>
      </c>
      <c r="G69" s="157"/>
      <c r="H69" s="151"/>
      <c r="I69" s="151"/>
      <c r="J69" s="214" t="s">
        <v>384</v>
      </c>
    </row>
    <row r="70" spans="1:10" ht="32.25" customHeight="1">
      <c r="A70" s="139" t="s">
        <v>372</v>
      </c>
      <c r="B70" s="147" t="s">
        <v>370</v>
      </c>
      <c r="C70" s="140"/>
      <c r="D70" s="141" t="s">
        <v>208</v>
      </c>
      <c r="E70" s="140" t="s">
        <v>212</v>
      </c>
      <c r="F70" s="140" t="str">
        <f>IF('Référentiel mesures_paramètres'!BT60&gt;0,"OUI, compléter la valeur dans la colonne suivante","")</f>
        <v/>
      </c>
      <c r="G70" s="157"/>
      <c r="H70" s="151"/>
      <c r="I70" s="151"/>
      <c r="J70" s="214" t="s">
        <v>384</v>
      </c>
    </row>
    <row r="71" spans="1:10" ht="32.25" customHeight="1">
      <c r="A71" s="139" t="s">
        <v>373</v>
      </c>
      <c r="B71" s="147" t="s">
        <v>863</v>
      </c>
      <c r="C71" s="140"/>
      <c r="D71" s="141" t="s">
        <v>208</v>
      </c>
      <c r="E71" s="140" t="s">
        <v>212</v>
      </c>
      <c r="F71" s="140" t="str">
        <f>IF('Référentiel mesures_paramètres'!BU60&gt;0,"OUI, compléter la valeur dans la colonne suivante","")</f>
        <v/>
      </c>
      <c r="G71" s="157"/>
      <c r="H71" s="151"/>
      <c r="I71" s="151"/>
      <c r="J71" s="214" t="s">
        <v>385</v>
      </c>
    </row>
    <row r="72" spans="1:10" ht="32.25" customHeight="1">
      <c r="A72" s="139" t="s">
        <v>374</v>
      </c>
      <c r="B72" s="147" t="s">
        <v>379</v>
      </c>
      <c r="C72" s="140"/>
      <c r="D72" s="141" t="s">
        <v>208</v>
      </c>
      <c r="E72" s="140" t="s">
        <v>212</v>
      </c>
      <c r="F72" s="140" t="str">
        <f>IF('Référentiel mesures_paramètres'!BV60&gt;0,"OUI, compléter la valeur dans la colonne suivante","")</f>
        <v/>
      </c>
      <c r="G72" s="157"/>
      <c r="H72" s="151"/>
      <c r="I72" s="151"/>
      <c r="J72" s="214" t="s">
        <v>385</v>
      </c>
    </row>
    <row r="73" spans="1:10" ht="32.25" customHeight="1">
      <c r="A73" s="139" t="s">
        <v>375</v>
      </c>
      <c r="B73" s="147" t="s">
        <v>380</v>
      </c>
      <c r="C73" s="140"/>
      <c r="D73" s="141" t="s">
        <v>208</v>
      </c>
      <c r="E73" s="140" t="s">
        <v>212</v>
      </c>
      <c r="F73" s="140" t="str">
        <f>IF('Référentiel mesures_paramètres'!BW60&gt;0,"OUI, compléter la valeur dans la colonne suivante","")</f>
        <v/>
      </c>
      <c r="G73" s="157"/>
      <c r="H73" s="151"/>
      <c r="I73" s="151"/>
      <c r="J73" s="214" t="s">
        <v>386</v>
      </c>
    </row>
    <row r="74" spans="1:10" ht="32.25" customHeight="1">
      <c r="A74" s="139" t="s">
        <v>376</v>
      </c>
      <c r="B74" s="147" t="s">
        <v>381</v>
      </c>
      <c r="C74" s="140"/>
      <c r="D74" s="141" t="s">
        <v>208</v>
      </c>
      <c r="E74" s="140" t="s">
        <v>212</v>
      </c>
      <c r="F74" s="140" t="str">
        <f>IF('Référentiel mesures_paramètres'!BX60&gt;0,"OUI, compléter la valeur dans la colonne suivante","")</f>
        <v/>
      </c>
      <c r="G74" s="157"/>
      <c r="H74" s="151"/>
      <c r="I74" s="151"/>
      <c r="J74" s="214" t="s">
        <v>386</v>
      </c>
    </row>
    <row r="75" spans="1:10" ht="32.25" customHeight="1">
      <c r="A75" s="139" t="s">
        <v>377</v>
      </c>
      <c r="B75" s="147" t="s">
        <v>382</v>
      </c>
      <c r="C75" s="140"/>
      <c r="D75" s="141" t="s">
        <v>208</v>
      </c>
      <c r="E75" s="140" t="s">
        <v>212</v>
      </c>
      <c r="F75" s="140" t="str">
        <f>IF('Référentiel mesures_paramètres'!BY60&gt;0,"OUI, compléter la valeur dans la colonne suivante","")</f>
        <v/>
      </c>
      <c r="G75" s="157"/>
      <c r="H75" s="151"/>
      <c r="I75" s="151"/>
      <c r="J75" s="214" t="s">
        <v>387</v>
      </c>
    </row>
    <row r="76" spans="1:10" ht="32.25" customHeight="1">
      <c r="A76" s="139" t="s">
        <v>378</v>
      </c>
      <c r="B76" s="147" t="s">
        <v>383</v>
      </c>
      <c r="C76" s="140"/>
      <c r="D76" s="141" t="s">
        <v>208</v>
      </c>
      <c r="E76" s="140" t="s">
        <v>212</v>
      </c>
      <c r="F76" s="140" t="str">
        <f>IF('Référentiel mesures_paramètres'!BZ60&gt;0,"OUI, compléter la valeur dans la colonne suivante","")</f>
        <v/>
      </c>
      <c r="G76" s="157"/>
      <c r="H76" s="151"/>
      <c r="I76" s="151"/>
      <c r="J76" s="214" t="s">
        <v>387</v>
      </c>
    </row>
    <row r="77" spans="1:10" ht="32.25" customHeight="1">
      <c r="A77" s="139" t="s">
        <v>392</v>
      </c>
      <c r="B77" s="147" t="s">
        <v>369</v>
      </c>
      <c r="C77" s="140"/>
      <c r="D77" s="141" t="s">
        <v>208</v>
      </c>
      <c r="E77" s="140" t="s">
        <v>212</v>
      </c>
      <c r="F77" s="140" t="str">
        <f>IF('Référentiel mesures_paramètres'!CA60&gt;0,"OUI, compléter la valeur dans la colonne suivante","")</f>
        <v/>
      </c>
      <c r="G77" s="157"/>
      <c r="H77" s="151"/>
      <c r="I77" s="151"/>
      <c r="J77" s="214" t="s">
        <v>388</v>
      </c>
    </row>
    <row r="78" spans="1:10" ht="32.25" customHeight="1">
      <c r="A78" s="139" t="s">
        <v>393</v>
      </c>
      <c r="B78" s="147" t="s">
        <v>370</v>
      </c>
      <c r="C78" s="140"/>
      <c r="D78" s="141" t="s">
        <v>208</v>
      </c>
      <c r="E78" s="140" t="s">
        <v>212</v>
      </c>
      <c r="F78" s="140" t="str">
        <f>IF('Référentiel mesures_paramètres'!CB60&gt;0,"OUI, compléter la valeur dans la colonne suivante","")</f>
        <v/>
      </c>
      <c r="G78" s="157"/>
      <c r="H78" s="151"/>
      <c r="I78" s="151"/>
      <c r="J78" s="214" t="s">
        <v>388</v>
      </c>
    </row>
    <row r="79" spans="1:10" ht="32.25" customHeight="1">
      <c r="A79" s="139" t="s">
        <v>394</v>
      </c>
      <c r="B79" s="147" t="s">
        <v>863</v>
      </c>
      <c r="C79" s="140"/>
      <c r="D79" s="141" t="s">
        <v>208</v>
      </c>
      <c r="E79" s="140" t="s">
        <v>212</v>
      </c>
      <c r="F79" s="140" t="str">
        <f>IF('Référentiel mesures_paramètres'!CC60&gt;0,"OUI, compléter la valeur dans la colonne suivante","")</f>
        <v/>
      </c>
      <c r="G79" s="157"/>
      <c r="H79" s="151"/>
      <c r="I79" s="151"/>
      <c r="J79" s="214" t="s">
        <v>389</v>
      </c>
    </row>
    <row r="80" spans="1:10" ht="32.25" customHeight="1">
      <c r="A80" s="139" t="s">
        <v>395</v>
      </c>
      <c r="B80" s="147" t="s">
        <v>379</v>
      </c>
      <c r="C80" s="140"/>
      <c r="D80" s="141" t="s">
        <v>208</v>
      </c>
      <c r="E80" s="140" t="s">
        <v>212</v>
      </c>
      <c r="F80" s="140" t="str">
        <f>IF('Référentiel mesures_paramètres'!CD60&gt;0,"OUI, compléter la valeur dans la colonne suivante","")</f>
        <v/>
      </c>
      <c r="G80" s="157"/>
      <c r="H80" s="151"/>
      <c r="I80" s="151"/>
      <c r="J80" s="214" t="s">
        <v>389</v>
      </c>
    </row>
    <row r="81" spans="1:10" ht="32.25" customHeight="1">
      <c r="A81" s="139" t="s">
        <v>396</v>
      </c>
      <c r="B81" s="147" t="s">
        <v>380</v>
      </c>
      <c r="C81" s="140"/>
      <c r="D81" s="141" t="s">
        <v>208</v>
      </c>
      <c r="E81" s="140" t="s">
        <v>212</v>
      </c>
      <c r="F81" s="140" t="str">
        <f>IF('Référentiel mesures_paramètres'!CE60&gt;0,"OUI, compléter la valeur dans la colonne suivante","")</f>
        <v/>
      </c>
      <c r="G81" s="157"/>
      <c r="H81" s="151"/>
      <c r="I81" s="151"/>
      <c r="J81" s="214" t="s">
        <v>390</v>
      </c>
    </row>
    <row r="82" spans="1:10" ht="32.25" customHeight="1">
      <c r="A82" s="139" t="s">
        <v>397</v>
      </c>
      <c r="B82" s="147" t="s">
        <v>381</v>
      </c>
      <c r="C82" s="140"/>
      <c r="D82" s="141" t="s">
        <v>208</v>
      </c>
      <c r="E82" s="140" t="s">
        <v>212</v>
      </c>
      <c r="F82" s="140" t="str">
        <f>IF('Référentiel mesures_paramètres'!CF60&gt;0,"OUI, compléter la valeur dans la colonne suivante","")</f>
        <v/>
      </c>
      <c r="G82" s="157"/>
      <c r="H82" s="151"/>
      <c r="I82" s="151"/>
      <c r="J82" s="214" t="s">
        <v>390</v>
      </c>
    </row>
    <row r="83" spans="1:10" ht="32.25" customHeight="1">
      <c r="A83" s="139" t="s">
        <v>398</v>
      </c>
      <c r="B83" s="147" t="s">
        <v>382</v>
      </c>
      <c r="C83" s="140"/>
      <c r="D83" s="141" t="s">
        <v>208</v>
      </c>
      <c r="E83" s="140" t="s">
        <v>212</v>
      </c>
      <c r="F83" s="140" t="str">
        <f>IF('Référentiel mesures_paramètres'!CG60&gt;0,"OUI, compléter la valeur dans la colonne suivante","")</f>
        <v/>
      </c>
      <c r="G83" s="157"/>
      <c r="H83" s="151"/>
      <c r="I83" s="151"/>
      <c r="J83" s="214" t="s">
        <v>391</v>
      </c>
    </row>
    <row r="84" spans="1:10" ht="32.25" customHeight="1">
      <c r="A84" s="139" t="s">
        <v>399</v>
      </c>
      <c r="B84" s="147" t="s">
        <v>383</v>
      </c>
      <c r="C84" s="140"/>
      <c r="D84" s="141" t="s">
        <v>208</v>
      </c>
      <c r="E84" s="140" t="s">
        <v>212</v>
      </c>
      <c r="F84" s="140" t="str">
        <f>IF('Référentiel mesures_paramètres'!CH60&gt;0,"OUI, compléter la valeur dans la colonne suivante","")</f>
        <v/>
      </c>
      <c r="G84" s="157"/>
      <c r="H84" s="151"/>
      <c r="I84" s="151"/>
      <c r="J84" s="140" t="s">
        <v>391</v>
      </c>
    </row>
    <row r="85" spans="1:10" ht="32.25" customHeight="1">
      <c r="A85" s="139" t="s">
        <v>587</v>
      </c>
      <c r="B85" s="147" t="s">
        <v>864</v>
      </c>
      <c r="C85" s="140" t="s">
        <v>96</v>
      </c>
      <c r="D85" s="141" t="s">
        <v>208</v>
      </c>
      <c r="E85" s="140" t="s">
        <v>212</v>
      </c>
      <c r="F85" s="140" t="str">
        <f>IF('Référentiel mesures_paramètres'!CI60&gt;0,"OUI, compléter la valeur dans la colonne suivante","")</f>
        <v/>
      </c>
      <c r="G85" s="157"/>
      <c r="H85" s="151"/>
      <c r="I85" s="151"/>
      <c r="J85" s="213" t="s">
        <v>384</v>
      </c>
    </row>
    <row r="86" spans="1:10" ht="32.25" customHeight="1">
      <c r="A86" s="139" t="s">
        <v>588</v>
      </c>
      <c r="B86" s="147" t="s">
        <v>864</v>
      </c>
      <c r="C86" s="140" t="s">
        <v>96</v>
      </c>
      <c r="D86" s="141" t="s">
        <v>208</v>
      </c>
      <c r="E86" s="140" t="s">
        <v>212</v>
      </c>
      <c r="F86" s="140" t="str">
        <f>IF('Référentiel mesures_paramètres'!CJ60&gt;0,"OUI, compléter la valeur dans la colonne suivante","")</f>
        <v/>
      </c>
      <c r="G86" s="157"/>
      <c r="H86" s="151"/>
      <c r="I86" s="151"/>
      <c r="J86" s="213" t="s">
        <v>385</v>
      </c>
    </row>
    <row r="87" spans="1:10" ht="32.25" customHeight="1">
      <c r="A87" s="139" t="s">
        <v>589</v>
      </c>
      <c r="B87" s="147" t="s">
        <v>864</v>
      </c>
      <c r="C87" s="140" t="s">
        <v>96</v>
      </c>
      <c r="D87" s="141" t="s">
        <v>208</v>
      </c>
      <c r="E87" s="140" t="s">
        <v>212</v>
      </c>
      <c r="F87" s="140" t="str">
        <f>IF('Référentiel mesures_paramètres'!CK60&gt;0,"OUI, compléter la valeur dans la colonne suivante","")</f>
        <v/>
      </c>
      <c r="G87" s="157"/>
      <c r="H87" s="151"/>
      <c r="I87" s="151"/>
      <c r="J87" s="213" t="s">
        <v>386</v>
      </c>
    </row>
    <row r="88" spans="1:10" ht="32.25" customHeight="1">
      <c r="A88" s="139" t="s">
        <v>590</v>
      </c>
      <c r="B88" s="147" t="s">
        <v>864</v>
      </c>
      <c r="C88" s="140" t="s">
        <v>96</v>
      </c>
      <c r="D88" s="141" t="s">
        <v>208</v>
      </c>
      <c r="E88" s="140" t="s">
        <v>212</v>
      </c>
      <c r="F88" s="140" t="str">
        <f>IF('Référentiel mesures_paramètres'!CL60&gt;0,"OUI, compléter la valeur dans la colonne suivante","")</f>
        <v/>
      </c>
      <c r="G88" s="157"/>
      <c r="H88" s="151"/>
      <c r="I88" s="151"/>
      <c r="J88" s="213" t="s">
        <v>387</v>
      </c>
    </row>
    <row r="89" spans="1:10" ht="32.25" customHeight="1">
      <c r="A89" s="139" t="s">
        <v>591</v>
      </c>
      <c r="B89" s="147" t="s">
        <v>864</v>
      </c>
      <c r="C89" s="140" t="s">
        <v>96</v>
      </c>
      <c r="D89" s="141" t="s">
        <v>208</v>
      </c>
      <c r="E89" s="140" t="s">
        <v>212</v>
      </c>
      <c r="F89" s="140" t="str">
        <f>IF('Référentiel mesures_paramètres'!CM60&gt;0,"OUI, compléter la valeur dans la colonne suivante","")</f>
        <v/>
      </c>
      <c r="G89" s="157"/>
      <c r="H89" s="151"/>
      <c r="I89" s="151"/>
      <c r="J89" s="213" t="s">
        <v>237</v>
      </c>
    </row>
    <row r="90" spans="1:10" ht="32.25" customHeight="1">
      <c r="A90" s="139" t="s">
        <v>592</v>
      </c>
      <c r="B90" s="147" t="s">
        <v>864</v>
      </c>
      <c r="C90" s="140" t="s">
        <v>96</v>
      </c>
      <c r="D90" s="141" t="s">
        <v>208</v>
      </c>
      <c r="E90" s="140" t="s">
        <v>212</v>
      </c>
      <c r="F90" s="140" t="str">
        <f>IF('Référentiel mesures_paramètres'!CN60&gt;0,"OUI, compléter la valeur dans la colonne suivante","")</f>
        <v/>
      </c>
      <c r="G90" s="157"/>
      <c r="H90" s="151"/>
      <c r="I90" s="151"/>
      <c r="J90" s="213" t="s">
        <v>235</v>
      </c>
    </row>
    <row r="91" spans="1:10" ht="32.25" customHeight="1">
      <c r="A91" s="139" t="s">
        <v>593</v>
      </c>
      <c r="B91" s="147" t="s">
        <v>864</v>
      </c>
      <c r="C91" s="140" t="s">
        <v>96</v>
      </c>
      <c r="D91" s="141" t="s">
        <v>208</v>
      </c>
      <c r="E91" s="140" t="s">
        <v>212</v>
      </c>
      <c r="F91" s="140" t="str">
        <f>IF('Référentiel mesures_paramètres'!CO60&gt;0,"OUI, compléter la valeur dans la colonne suivante","")</f>
        <v/>
      </c>
      <c r="G91" s="157"/>
      <c r="H91" s="151"/>
      <c r="I91" s="151"/>
      <c r="J91" s="213" t="s">
        <v>601</v>
      </c>
    </row>
    <row r="92" spans="1:10" ht="32.25" customHeight="1">
      <c r="A92" s="139" t="s">
        <v>594</v>
      </c>
      <c r="B92" s="147" t="s">
        <v>864</v>
      </c>
      <c r="C92" s="140" t="s">
        <v>96</v>
      </c>
      <c r="D92" s="141" t="s">
        <v>208</v>
      </c>
      <c r="E92" s="140" t="s">
        <v>212</v>
      </c>
      <c r="F92" s="140" t="str">
        <f>IF('Référentiel mesures_paramètres'!CP60&gt;0,"OUI, compléter la valeur dans la colonne suivante","")</f>
        <v/>
      </c>
      <c r="G92" s="157"/>
      <c r="H92" s="151"/>
      <c r="I92" s="151"/>
      <c r="J92" s="213" t="s">
        <v>243</v>
      </c>
    </row>
    <row r="93" spans="1:10" ht="32.25" customHeight="1">
      <c r="A93" s="139" t="s">
        <v>595</v>
      </c>
      <c r="B93" s="147" t="s">
        <v>864</v>
      </c>
      <c r="C93" s="140" t="s">
        <v>96</v>
      </c>
      <c r="D93" s="141" t="s">
        <v>208</v>
      </c>
      <c r="E93" s="140" t="s">
        <v>212</v>
      </c>
      <c r="F93" s="140" t="str">
        <f>IF('Référentiel mesures_paramètres'!CQ60&gt;0,"OUI, compléter la valeur dans la colonne suivante","")</f>
        <v/>
      </c>
      <c r="G93" s="157"/>
      <c r="H93" s="151"/>
      <c r="I93" s="151"/>
      <c r="J93" s="213" t="s">
        <v>388</v>
      </c>
    </row>
    <row r="94" spans="1:10" ht="32.25" customHeight="1">
      <c r="A94" s="139" t="s">
        <v>596</v>
      </c>
      <c r="B94" s="147" t="s">
        <v>864</v>
      </c>
      <c r="C94" s="140" t="s">
        <v>96</v>
      </c>
      <c r="D94" s="141" t="s">
        <v>208</v>
      </c>
      <c r="E94" s="140" t="s">
        <v>212</v>
      </c>
      <c r="F94" s="140" t="str">
        <f>IF('Référentiel mesures_paramètres'!CR60&gt;0,"OUI, compléter la valeur dans la colonne suivante","")</f>
        <v/>
      </c>
      <c r="G94" s="157"/>
      <c r="H94" s="151"/>
      <c r="I94" s="151"/>
      <c r="J94" s="213" t="s">
        <v>389</v>
      </c>
    </row>
    <row r="95" spans="1:10" ht="32.25" customHeight="1">
      <c r="A95" s="139" t="s">
        <v>597</v>
      </c>
      <c r="B95" s="147" t="s">
        <v>864</v>
      </c>
      <c r="C95" s="140" t="s">
        <v>96</v>
      </c>
      <c r="D95" s="141" t="s">
        <v>208</v>
      </c>
      <c r="E95" s="140" t="s">
        <v>212</v>
      </c>
      <c r="F95" s="140" t="str">
        <f>IF('Référentiel mesures_paramètres'!CI60&gt;0,"OUI, compléter la valeur dans la colonne suivante","")</f>
        <v/>
      </c>
      <c r="G95" s="157"/>
      <c r="H95" s="151"/>
      <c r="I95" s="151"/>
      <c r="J95" s="213" t="s">
        <v>390</v>
      </c>
    </row>
    <row r="96" spans="1:10" ht="32.25" customHeight="1">
      <c r="A96" s="139" t="s">
        <v>598</v>
      </c>
      <c r="B96" s="147" t="s">
        <v>864</v>
      </c>
      <c r="C96" s="140" t="s">
        <v>96</v>
      </c>
      <c r="D96" s="141" t="s">
        <v>208</v>
      </c>
      <c r="E96" s="140" t="s">
        <v>212</v>
      </c>
      <c r="F96" s="140" t="str">
        <f>IF('Référentiel mesures_paramètres'!CT60&gt;0,"OUI, compléter la valeur dans la colonne suivante","")</f>
        <v/>
      </c>
      <c r="G96" s="157"/>
      <c r="H96" s="151"/>
      <c r="I96" s="151"/>
      <c r="J96" s="213" t="s">
        <v>391</v>
      </c>
    </row>
    <row r="97" spans="1:10" ht="32.25" customHeight="1">
      <c r="A97" s="139" t="s">
        <v>599</v>
      </c>
      <c r="B97" s="147" t="s">
        <v>864</v>
      </c>
      <c r="C97" s="140" t="s">
        <v>96</v>
      </c>
      <c r="D97" s="141" t="s">
        <v>208</v>
      </c>
      <c r="E97" s="140" t="s">
        <v>212</v>
      </c>
      <c r="F97" s="140" t="str">
        <f>IF('Référentiel mesures_paramètres'!CU60&gt;0,"OUI, compléter la valeur dans la colonne suivante","")</f>
        <v/>
      </c>
      <c r="G97" s="157"/>
      <c r="H97" s="151"/>
      <c r="I97" s="151"/>
      <c r="J97" s="213" t="s">
        <v>602</v>
      </c>
    </row>
    <row r="98" spans="1:10" ht="32.25" customHeight="1">
      <c r="A98" s="139" t="s">
        <v>600</v>
      </c>
      <c r="B98" s="147" t="s">
        <v>864</v>
      </c>
      <c r="C98" s="140" t="s">
        <v>96</v>
      </c>
      <c r="D98" s="141" t="s">
        <v>208</v>
      </c>
      <c r="E98" s="140" t="s">
        <v>212</v>
      </c>
      <c r="F98" s="140" t="str">
        <f>IF('Référentiel mesures_paramètres'!CV60&gt;0,"OUI, compléter la valeur dans la colonne suivante","")</f>
        <v/>
      </c>
      <c r="G98" s="157"/>
      <c r="H98" s="151"/>
      <c r="I98" s="151"/>
      <c r="J98" s="213" t="s">
        <v>603</v>
      </c>
    </row>
    <row r="99" spans="1:10" ht="32.25" customHeight="1">
      <c r="A99" s="139">
        <v>29</v>
      </c>
      <c r="B99" s="147" t="s">
        <v>857</v>
      </c>
      <c r="C99" s="140"/>
      <c r="D99" s="141" t="s">
        <v>208</v>
      </c>
      <c r="E99" s="147" t="s">
        <v>212</v>
      </c>
      <c r="F99" s="140" t="str">
        <f>IF('Référentiel mesures_paramètres'!CW60&gt;0,"OUI, compléter la valeur dans la colonne suivante","")</f>
        <v/>
      </c>
      <c r="G99" s="160"/>
      <c r="H99" s="151"/>
      <c r="I99" s="151"/>
      <c r="J99" s="140" t="s">
        <v>237</v>
      </c>
    </row>
    <row r="100" spans="1:10" ht="32.25" customHeight="1">
      <c r="A100" s="139">
        <v>30</v>
      </c>
      <c r="B100" s="147" t="s">
        <v>97</v>
      </c>
      <c r="C100" s="140" t="s">
        <v>98</v>
      </c>
      <c r="D100" s="141" t="s">
        <v>208</v>
      </c>
      <c r="E100" s="140" t="s">
        <v>239</v>
      </c>
      <c r="F100" s="140" t="str">
        <f>IF('Référentiel mesures_paramètres'!CX60&gt;0,"OUI, compléter la valeur dans la colonne suivante","")</f>
        <v/>
      </c>
      <c r="G100" s="157"/>
      <c r="H100" s="151"/>
      <c r="I100" s="151"/>
      <c r="J100" s="146" t="s">
        <v>238</v>
      </c>
    </row>
    <row r="101" spans="1:10" ht="69" customHeight="1">
      <c r="A101" s="139">
        <v>31</v>
      </c>
      <c r="B101" s="140" t="s">
        <v>99</v>
      </c>
      <c r="C101" s="150"/>
      <c r="D101" s="141" t="s">
        <v>208</v>
      </c>
      <c r="E101" s="140" t="s">
        <v>212</v>
      </c>
      <c r="F101" s="140" t="str">
        <f>IF('Référentiel mesures_paramètres'!CY60&gt;0,"OUI, compléter la valeur dans la colonne suivante","")</f>
        <v/>
      </c>
      <c r="G101" s="159"/>
      <c r="H101" s="151"/>
      <c r="I101" s="151"/>
      <c r="J101" s="289" t="s">
        <v>240</v>
      </c>
    </row>
    <row r="102" spans="1:10" ht="32.25" customHeight="1">
      <c r="A102" s="139">
        <v>32</v>
      </c>
      <c r="B102" s="140" t="s">
        <v>894</v>
      </c>
      <c r="C102" s="150"/>
      <c r="D102" s="141" t="s">
        <v>208</v>
      </c>
      <c r="E102" s="140" t="s">
        <v>241</v>
      </c>
      <c r="F102" s="140" t="str">
        <f>IF('Référentiel mesures_paramètres'!CZ60&gt;0,"OUI, compléter la valeur dans la colonne suivante","")</f>
        <v/>
      </c>
      <c r="G102" s="157"/>
      <c r="H102" s="151"/>
      <c r="I102" s="151"/>
      <c r="J102" s="290"/>
    </row>
    <row r="103" spans="1:10" ht="32.25" customHeight="1">
      <c r="A103" s="139" t="s">
        <v>511</v>
      </c>
      <c r="B103" s="140" t="s">
        <v>895</v>
      </c>
      <c r="C103" s="150"/>
      <c r="D103" s="141" t="s">
        <v>208</v>
      </c>
      <c r="E103" s="140" t="s">
        <v>212</v>
      </c>
      <c r="F103" s="140" t="str">
        <f>IF('Référentiel mesures_paramètres'!DA60&gt;0,"OUI, compléter la valeur dans la colonne suivante","")</f>
        <v/>
      </c>
      <c r="G103" s="157"/>
      <c r="H103" s="151"/>
      <c r="I103" s="151"/>
      <c r="J103" s="290"/>
    </row>
    <row r="104" spans="1:10" ht="32.25" customHeight="1">
      <c r="A104" s="139" t="s">
        <v>512</v>
      </c>
      <c r="B104" s="140" t="s">
        <v>896</v>
      </c>
      <c r="C104" s="150"/>
      <c r="D104" s="141" t="s">
        <v>208</v>
      </c>
      <c r="E104" s="140" t="s">
        <v>212</v>
      </c>
      <c r="F104" s="140" t="str">
        <f>IF('Référentiel mesures_paramètres'!DB60&gt;0,"OUI, compléter la valeur dans la colonne suivante","")</f>
        <v/>
      </c>
      <c r="G104" s="157"/>
      <c r="H104" s="151"/>
      <c r="I104" s="151"/>
      <c r="J104" s="290"/>
    </row>
    <row r="105" spans="1:10" ht="32.25" customHeight="1">
      <c r="A105" s="139" t="s">
        <v>513</v>
      </c>
      <c r="B105" s="140" t="s">
        <v>897</v>
      </c>
      <c r="C105" s="150"/>
      <c r="D105" s="141" t="s">
        <v>208</v>
      </c>
      <c r="E105" s="140" t="s">
        <v>212</v>
      </c>
      <c r="F105" s="140" t="str">
        <f>IF('Référentiel mesures_paramètres'!DC60&gt;0,"OUI, compléter la valeur dans la colonne suivante","")</f>
        <v/>
      </c>
      <c r="G105" s="157"/>
      <c r="H105" s="151"/>
      <c r="I105" s="151"/>
      <c r="J105" s="290"/>
    </row>
    <row r="106" spans="1:10" ht="32.25" customHeight="1">
      <c r="A106" s="139" t="s">
        <v>514</v>
      </c>
      <c r="B106" s="140" t="s">
        <v>898</v>
      </c>
      <c r="C106" s="150" t="s">
        <v>100</v>
      </c>
      <c r="D106" s="141" t="s">
        <v>208</v>
      </c>
      <c r="E106" s="140" t="s">
        <v>212</v>
      </c>
      <c r="F106" s="140" t="str">
        <f>IF('Référentiel mesures_paramètres'!DD60&gt;0,"OUI, compléter la valeur dans la colonne suivante","")</f>
        <v/>
      </c>
      <c r="G106" s="159"/>
      <c r="H106" s="151"/>
      <c r="I106" s="151"/>
      <c r="J106" s="290"/>
    </row>
    <row r="107" spans="1:10" ht="32.25" customHeight="1">
      <c r="A107" s="139" t="s">
        <v>515</v>
      </c>
      <c r="B107" s="140" t="s">
        <v>899</v>
      </c>
      <c r="C107" s="150" t="s">
        <v>100</v>
      </c>
      <c r="D107" s="141" t="s">
        <v>208</v>
      </c>
      <c r="E107" s="140" t="s">
        <v>212</v>
      </c>
      <c r="F107" s="140" t="str">
        <f>IF('Référentiel mesures_paramètres'!DE60&gt;0,"OUI, compléter la valeur dans la colonne suivante","")</f>
        <v/>
      </c>
      <c r="G107" s="159"/>
      <c r="H107" s="151"/>
      <c r="I107" s="151"/>
      <c r="J107" s="290"/>
    </row>
    <row r="108" spans="1:10" ht="32.25" customHeight="1">
      <c r="A108" s="139" t="s">
        <v>516</v>
      </c>
      <c r="B108" s="140" t="s">
        <v>900</v>
      </c>
      <c r="C108" s="150" t="s">
        <v>100</v>
      </c>
      <c r="D108" s="141" t="s">
        <v>208</v>
      </c>
      <c r="E108" s="140" t="s">
        <v>212</v>
      </c>
      <c r="F108" s="140" t="str">
        <f>IF('Référentiel mesures_paramètres'!DF60&gt;0,"OUI, compléter la valeur dans la colonne suivante","")</f>
        <v/>
      </c>
      <c r="G108" s="157"/>
      <c r="H108" s="151"/>
      <c r="I108" s="151"/>
      <c r="J108" s="290"/>
    </row>
    <row r="109" spans="1:10" ht="32.25" customHeight="1">
      <c r="A109" s="139">
        <v>35</v>
      </c>
      <c r="B109" s="140" t="s">
        <v>101</v>
      </c>
      <c r="C109" s="150" t="s">
        <v>242</v>
      </c>
      <c r="D109" s="141" t="s">
        <v>208</v>
      </c>
      <c r="E109" s="140" t="s">
        <v>212</v>
      </c>
      <c r="F109" s="140" t="str">
        <f>IF('Référentiel mesures_paramètres'!DG60&gt;0,"OUI, compléter la valeur dans la colonne suivante","")</f>
        <v/>
      </c>
      <c r="G109" s="157"/>
      <c r="H109" s="151"/>
      <c r="I109" s="151"/>
      <c r="J109" s="291"/>
    </row>
    <row r="110" spans="1:10" ht="32.25" customHeight="1">
      <c r="A110" s="139" t="s">
        <v>517</v>
      </c>
      <c r="B110" s="213" t="s">
        <v>901</v>
      </c>
      <c r="C110" s="213"/>
      <c r="D110" s="141" t="s">
        <v>208</v>
      </c>
      <c r="E110" s="213" t="s">
        <v>212</v>
      </c>
      <c r="F110" s="140" t="str">
        <f>IF('Référentiel mesures_paramètres'!DH60&gt;0,"OUI, compléter la valeur dans la colonne suivante","")</f>
        <v/>
      </c>
      <c r="G110" s="157"/>
      <c r="H110" s="151"/>
      <c r="I110" s="151"/>
      <c r="J110" s="289" t="s">
        <v>243</v>
      </c>
    </row>
    <row r="111" spans="1:10" ht="32.25" customHeight="1">
      <c r="A111" s="139" t="s">
        <v>518</v>
      </c>
      <c r="B111" s="213" t="s">
        <v>902</v>
      </c>
      <c r="C111" s="213"/>
      <c r="D111" s="141" t="s">
        <v>208</v>
      </c>
      <c r="E111" s="213" t="s">
        <v>212</v>
      </c>
      <c r="F111" s="140" t="str">
        <f>IF('Référentiel mesures_paramètres'!DI60&gt;0,"OUI, compléter la valeur dans la colonne suivante","")</f>
        <v/>
      </c>
      <c r="G111" s="157"/>
      <c r="H111" s="151"/>
      <c r="I111" s="151"/>
      <c r="J111" s="290"/>
    </row>
    <row r="112" spans="1:10" ht="32.25" customHeight="1">
      <c r="A112" s="139">
        <v>37</v>
      </c>
      <c r="B112" s="222" t="s">
        <v>101</v>
      </c>
      <c r="C112" s="222" t="s">
        <v>102</v>
      </c>
      <c r="D112" s="147" t="s">
        <v>208</v>
      </c>
      <c r="E112" s="222" t="s">
        <v>212</v>
      </c>
      <c r="F112" s="140" t="str">
        <f>IF('Référentiel mesures_paramètres'!DJ60&gt;0,"OUI, compléter la valeur dans la colonne suivante","")</f>
        <v/>
      </c>
      <c r="G112" s="157"/>
      <c r="H112" s="151"/>
      <c r="I112" s="151"/>
      <c r="J112" s="290"/>
    </row>
    <row r="113" spans="1:10" ht="32.25" customHeight="1">
      <c r="A113" s="139">
        <v>38</v>
      </c>
      <c r="B113" s="213" t="s">
        <v>894</v>
      </c>
      <c r="C113" s="213" t="s">
        <v>103</v>
      </c>
      <c r="D113" s="141" t="s">
        <v>208</v>
      </c>
      <c r="E113" s="213" t="s">
        <v>212</v>
      </c>
      <c r="F113" s="140" t="str">
        <f>IF('Référentiel mesures_paramètres'!DK60&gt;0,"OUI, compléter la valeur dans la colonne suivante","")</f>
        <v/>
      </c>
      <c r="G113" s="157"/>
      <c r="H113" s="151"/>
      <c r="I113" s="151"/>
      <c r="J113" s="290"/>
    </row>
    <row r="114" spans="1:10" ht="32.25" customHeight="1">
      <c r="A114" s="139" t="s">
        <v>417</v>
      </c>
      <c r="B114" s="213" t="s">
        <v>104</v>
      </c>
      <c r="C114" s="213" t="s">
        <v>244</v>
      </c>
      <c r="D114" s="141" t="s">
        <v>208</v>
      </c>
      <c r="E114" s="213" t="s">
        <v>212</v>
      </c>
      <c r="F114" s="140" t="str">
        <f>IF('Référentiel mesures_paramètres'!DL60&gt;0,"OUI, compléter la valeur dans la colonne suivante","")</f>
        <v/>
      </c>
      <c r="G114" s="157"/>
      <c r="H114" s="151"/>
      <c r="I114" s="151"/>
      <c r="J114" s="214" t="s">
        <v>389</v>
      </c>
    </row>
    <row r="115" spans="1:10" ht="32.25" customHeight="1">
      <c r="A115" s="139" t="s">
        <v>418</v>
      </c>
      <c r="B115" s="213" t="s">
        <v>104</v>
      </c>
      <c r="C115" s="213" t="s">
        <v>244</v>
      </c>
      <c r="D115" s="141" t="s">
        <v>208</v>
      </c>
      <c r="E115" s="213" t="s">
        <v>212</v>
      </c>
      <c r="F115" s="140" t="str">
        <f>IF('Référentiel mesures_paramètres'!DM60&gt;0,"OUI, compléter la valeur dans la colonne suivante","")</f>
        <v/>
      </c>
      <c r="G115" s="157"/>
      <c r="H115" s="151"/>
      <c r="I115" s="151"/>
      <c r="J115" s="214" t="s">
        <v>390</v>
      </c>
    </row>
    <row r="116" spans="1:10" ht="32.25" customHeight="1">
      <c r="A116" s="139" t="s">
        <v>419</v>
      </c>
      <c r="B116" s="213" t="s">
        <v>104</v>
      </c>
      <c r="C116" s="213" t="s">
        <v>244</v>
      </c>
      <c r="D116" s="141" t="s">
        <v>208</v>
      </c>
      <c r="E116" s="213" t="s">
        <v>212</v>
      </c>
      <c r="F116" s="140" t="str">
        <f>IF('Référentiel mesures_paramètres'!DN60&gt;0,"OUI, compléter la valeur dans la colonne suivante","")</f>
        <v/>
      </c>
      <c r="G116" s="157"/>
      <c r="H116" s="151"/>
      <c r="I116" s="151"/>
      <c r="J116" s="214" t="s">
        <v>391</v>
      </c>
    </row>
    <row r="117" spans="1:10" ht="32.25" customHeight="1">
      <c r="A117" s="139" t="s">
        <v>400</v>
      </c>
      <c r="B117" s="213" t="s">
        <v>406</v>
      </c>
      <c r="C117" s="213"/>
      <c r="D117" s="141" t="s">
        <v>208</v>
      </c>
      <c r="E117" s="213" t="s">
        <v>212</v>
      </c>
      <c r="F117" s="140" t="str">
        <f>IF('Référentiel mesures_paramètres'!DO60&gt;0,"OUI, compléter la valeur dans la colonne suivante","")</f>
        <v/>
      </c>
      <c r="G117" s="159"/>
      <c r="H117" s="151"/>
      <c r="I117" s="151"/>
      <c r="J117" s="214" t="s">
        <v>388</v>
      </c>
    </row>
    <row r="118" spans="1:10" ht="32.25" customHeight="1">
      <c r="A118" s="139" t="s">
        <v>401</v>
      </c>
      <c r="B118" s="213" t="s">
        <v>407</v>
      </c>
      <c r="C118" s="213"/>
      <c r="D118" s="141" t="s">
        <v>208</v>
      </c>
      <c r="E118" s="213" t="s">
        <v>212</v>
      </c>
      <c r="F118" s="140" t="str">
        <f>IF('Référentiel mesures_paramètres'!DP60&gt;0,"OUI, compléter la valeur dans la colonne suivante","")</f>
        <v/>
      </c>
      <c r="G118" s="159"/>
      <c r="H118" s="151"/>
      <c r="I118" s="151"/>
      <c r="J118" s="214" t="s">
        <v>388</v>
      </c>
    </row>
    <row r="119" spans="1:10" ht="32.25" customHeight="1">
      <c r="A119" s="139" t="s">
        <v>402</v>
      </c>
      <c r="B119" s="213" t="s">
        <v>408</v>
      </c>
      <c r="C119" s="213"/>
      <c r="D119" s="141" t="s">
        <v>208</v>
      </c>
      <c r="E119" s="213" t="s">
        <v>212</v>
      </c>
      <c r="F119" s="140" t="str">
        <f>IF('Référentiel mesures_paramètres'!DQ60&gt;0,"OUI, compléter la valeur dans la colonne suivante","")</f>
        <v/>
      </c>
      <c r="G119" s="159"/>
      <c r="H119" s="151"/>
      <c r="I119" s="151"/>
      <c r="J119" s="214" t="s">
        <v>389</v>
      </c>
    </row>
    <row r="120" spans="1:10" ht="32.25" customHeight="1">
      <c r="A120" s="139" t="s">
        <v>403</v>
      </c>
      <c r="B120" s="213" t="s">
        <v>409</v>
      </c>
      <c r="C120" s="213"/>
      <c r="D120" s="141" t="s">
        <v>208</v>
      </c>
      <c r="E120" s="213" t="s">
        <v>212</v>
      </c>
      <c r="F120" s="140" t="str">
        <f>IF('Référentiel mesures_paramètres'!DR60&gt;0,"OUI, compléter la valeur dans la colonne suivante","")</f>
        <v/>
      </c>
      <c r="G120" s="159"/>
      <c r="H120" s="151"/>
      <c r="I120" s="151"/>
      <c r="J120" s="214" t="s">
        <v>389</v>
      </c>
    </row>
    <row r="121" spans="1:10" ht="32.25" customHeight="1">
      <c r="A121" s="139" t="s">
        <v>404</v>
      </c>
      <c r="B121" s="213" t="s">
        <v>410</v>
      </c>
      <c r="C121" s="213"/>
      <c r="D121" s="141" t="s">
        <v>208</v>
      </c>
      <c r="E121" s="213" t="s">
        <v>212</v>
      </c>
      <c r="F121" s="140" t="str">
        <f>IF('Référentiel mesures_paramètres'!DS60&gt;0,"OUI, compléter la valeur dans la colonne suivante","")</f>
        <v/>
      </c>
      <c r="G121" s="159"/>
      <c r="H121" s="151"/>
      <c r="I121" s="151"/>
      <c r="J121" s="214" t="s">
        <v>390</v>
      </c>
    </row>
    <row r="122" spans="1:10" ht="32.25" customHeight="1">
      <c r="A122" s="139" t="s">
        <v>405</v>
      </c>
      <c r="B122" s="213" t="s">
        <v>413</v>
      </c>
      <c r="C122" s="213"/>
      <c r="D122" s="141" t="s">
        <v>208</v>
      </c>
      <c r="E122" s="213" t="s">
        <v>212</v>
      </c>
      <c r="F122" s="140" t="str">
        <f>IF('Référentiel mesures_paramètres'!DT60&gt;0,"OUI, compléter la valeur dans la colonne suivante","")</f>
        <v/>
      </c>
      <c r="G122" s="159"/>
      <c r="H122" s="151"/>
      <c r="I122" s="151"/>
      <c r="J122" s="214" t="s">
        <v>390</v>
      </c>
    </row>
    <row r="123" spans="1:10" ht="32.25" customHeight="1">
      <c r="A123" s="139" t="s">
        <v>420</v>
      </c>
      <c r="B123" s="213" t="s">
        <v>412</v>
      </c>
      <c r="C123" s="213"/>
      <c r="D123" s="141" t="s">
        <v>208</v>
      </c>
      <c r="E123" s="213" t="s">
        <v>212</v>
      </c>
      <c r="F123" s="140" t="str">
        <f>IF('Référentiel mesures_paramètres'!DU60&gt;0,"OUI, compléter la valeur dans la colonne suivante","")</f>
        <v/>
      </c>
      <c r="G123" s="159"/>
      <c r="H123" s="151"/>
      <c r="I123" s="151"/>
      <c r="J123" s="214" t="s">
        <v>391</v>
      </c>
    </row>
    <row r="124" spans="1:10" ht="32.25" customHeight="1">
      <c r="A124" s="139" t="s">
        <v>421</v>
      </c>
      <c r="B124" s="213" t="s">
        <v>411</v>
      </c>
      <c r="C124" s="213"/>
      <c r="D124" s="141" t="s">
        <v>208</v>
      </c>
      <c r="E124" s="213" t="s">
        <v>212</v>
      </c>
      <c r="F124" s="140" t="str">
        <f>IF('Référentiel mesures_paramètres'!DV60&gt;0,"OUI, compléter la valeur dans la colonne suivante","")</f>
        <v/>
      </c>
      <c r="G124" s="159"/>
      <c r="H124" s="151"/>
      <c r="I124" s="151"/>
      <c r="J124" s="214" t="s">
        <v>391</v>
      </c>
    </row>
    <row r="125" spans="1:10" ht="32.25" customHeight="1">
      <c r="A125" s="139" t="s">
        <v>414</v>
      </c>
      <c r="B125" s="213" t="s">
        <v>903</v>
      </c>
      <c r="C125" s="213"/>
      <c r="D125" s="141" t="s">
        <v>208</v>
      </c>
      <c r="E125" s="213" t="s">
        <v>212</v>
      </c>
      <c r="F125" s="140" t="str">
        <f>IF('Référentiel mesures_paramètres'!DW60&gt;0,"OUI, compléter la valeur dans la colonne suivante","")</f>
        <v/>
      </c>
      <c r="G125" s="157"/>
      <c r="H125" s="151"/>
      <c r="I125" s="151"/>
      <c r="J125" s="214" t="s">
        <v>388</v>
      </c>
    </row>
    <row r="126" spans="1:10" ht="45">
      <c r="A126" s="139" t="s">
        <v>415</v>
      </c>
      <c r="B126" s="213" t="s">
        <v>903</v>
      </c>
      <c r="C126" s="213"/>
      <c r="D126" s="141" t="s">
        <v>208</v>
      </c>
      <c r="E126" s="213" t="s">
        <v>212</v>
      </c>
      <c r="F126" s="140" t="str">
        <f>IF('Référentiel mesures_paramètres'!DX60&gt;0,"OUI, compléter la valeur dans la colonne suivante","")</f>
        <v/>
      </c>
      <c r="G126" s="157"/>
      <c r="H126" s="151"/>
      <c r="I126" s="151"/>
      <c r="J126" s="214" t="s">
        <v>389</v>
      </c>
    </row>
    <row r="127" spans="1:10" ht="45">
      <c r="A127" s="139" t="s">
        <v>416</v>
      </c>
      <c r="B127" s="213" t="s">
        <v>903</v>
      </c>
      <c r="C127" s="213"/>
      <c r="D127" s="141" t="s">
        <v>208</v>
      </c>
      <c r="E127" s="213" t="s">
        <v>212</v>
      </c>
      <c r="F127" s="140" t="str">
        <f>IF('Référentiel mesures_paramètres'!DY60&gt;0,"OUI, compléter la valeur dans la colonne suivante","")</f>
        <v/>
      </c>
      <c r="G127" s="157"/>
      <c r="H127" s="151"/>
      <c r="I127" s="151"/>
      <c r="J127" s="214" t="s">
        <v>390</v>
      </c>
    </row>
    <row r="128" spans="1:10" ht="45">
      <c r="A128" s="139" t="s">
        <v>422</v>
      </c>
      <c r="B128" s="213" t="s">
        <v>903</v>
      </c>
      <c r="C128" s="213"/>
      <c r="D128" s="141" t="s">
        <v>208</v>
      </c>
      <c r="E128" s="213" t="s">
        <v>212</v>
      </c>
      <c r="F128" s="140" t="str">
        <f>IF('Référentiel mesures_paramètres'!DZ60&gt;0,"OUI, compléter la valeur dans la colonne suivante","")</f>
        <v/>
      </c>
      <c r="G128" s="157"/>
      <c r="H128" s="151"/>
      <c r="I128" s="151"/>
      <c r="J128" s="140" t="s">
        <v>391</v>
      </c>
    </row>
  </sheetData>
  <sheetProtection algorithmName="SHA-512" hashValue="ntaOMYXuV7ask9gPgWRCnFIyhT2/Ri6qNHUy5MAixJ9z1cVFQ5GDWSR2pT39pYlgNTe4wDwDi6+zeqxe4APeWA==" saltValue="LxImUni8QvQM1SASRI6zQA==" spinCount="100000" sheet="1" objects="1" scenarios="1"/>
  <mergeCells count="6">
    <mergeCell ref="A1:B1"/>
    <mergeCell ref="J101:J109"/>
    <mergeCell ref="J110:J113"/>
    <mergeCell ref="J9:J10"/>
    <mergeCell ref="J31:J32"/>
    <mergeCell ref="J33:J40"/>
  </mergeCells>
  <conditionalFormatting sqref="H5">
    <cfRule type="expression" dxfId="58" priority="67">
      <formula>G5&gt;30</formula>
    </cfRule>
  </conditionalFormatting>
  <conditionalFormatting sqref="H5 H7">
    <cfRule type="expression" dxfId="57" priority="63">
      <formula>G5&gt;30</formula>
    </cfRule>
  </conditionalFormatting>
  <conditionalFormatting sqref="H7">
    <cfRule type="expression" dxfId="56" priority="61">
      <formula>G7&gt;30</formula>
    </cfRule>
  </conditionalFormatting>
  <conditionalFormatting sqref="H6">
    <cfRule type="expression" dxfId="55" priority="57">
      <formula>G6&gt;(G5/2)</formula>
    </cfRule>
    <cfRule type="expression" dxfId="54" priority="59">
      <formula>G6&gt;30</formula>
    </cfRule>
  </conditionalFormatting>
  <conditionalFormatting sqref="H6">
    <cfRule type="expression" dxfId="53" priority="58">
      <formula>G6&gt;30</formula>
    </cfRule>
  </conditionalFormatting>
  <conditionalFormatting sqref="H8">
    <cfRule type="expression" dxfId="52" priority="56">
      <formula>G8&gt;30</formula>
    </cfRule>
  </conditionalFormatting>
  <conditionalFormatting sqref="H8">
    <cfRule type="expression" dxfId="51" priority="55">
      <formula>G8&gt;30</formula>
    </cfRule>
  </conditionalFormatting>
  <conditionalFormatting sqref="H6 H8">
    <cfRule type="expression" dxfId="50" priority="54">
      <formula>G6&gt;(G5/2)</formula>
    </cfRule>
  </conditionalFormatting>
  <conditionalFormatting sqref="F5 F125 F65 F69:F70 F99:F114">
    <cfRule type="containsText" dxfId="49" priority="51" operator="containsText" text="oui, compléter la valeur dans la colonne suivante">
      <formula>NOT(ISERROR(SEARCH("oui, compléter la valeur dans la colonne suivante",F5)))</formula>
    </cfRule>
    <cfRule type="containsText" dxfId="48" priority="53" operator="containsText" text="OUI, compléter la valeur dans la colonne suivante">
      <formula>NOT(ISERROR(SEARCH("OUI, compléter la valeur dans la colonne suivante",F5)))</formula>
    </cfRule>
  </conditionalFormatting>
  <conditionalFormatting sqref="F6">
    <cfRule type="containsText" dxfId="47" priority="49" operator="containsText" text="oui, compléter la valeur dans la colonne suivante">
      <formula>NOT(ISERROR(SEARCH("oui, compléter la valeur dans la colonne suivante",F6)))</formula>
    </cfRule>
    <cfRule type="containsText" dxfId="46" priority="50" operator="containsText" text="OUI, compléter la valeur dans la colonne suivante">
      <formula>NOT(ISERROR(SEARCH("OUI, compléter la valeur dans la colonne suivante",F6)))</formula>
    </cfRule>
  </conditionalFormatting>
  <conditionalFormatting sqref="F85 F117:F118 F47 F52:F55 F7:F28 F31:F43">
    <cfRule type="containsText" dxfId="45" priority="47" operator="containsText" text="oui, compléter la valeur dans la colonne suivante">
      <formula>NOT(ISERROR(SEARCH("oui, compléter la valeur dans la colonne suivante",F7)))</formula>
    </cfRule>
    <cfRule type="containsText" dxfId="44" priority="48" operator="containsText" text="OUI, compléter la valeur dans la colonne suivante">
      <formula>NOT(ISERROR(SEARCH("OUI, compléter la valeur dans la colonne suivante",F7)))</formula>
    </cfRule>
  </conditionalFormatting>
  <conditionalFormatting sqref="F71:F72">
    <cfRule type="containsText" dxfId="43" priority="45" operator="containsText" text="oui, compléter la valeur dans la colonne suivante">
      <formula>NOT(ISERROR(SEARCH("oui, compléter la valeur dans la colonne suivante",F71)))</formula>
    </cfRule>
    <cfRule type="containsText" dxfId="42" priority="46" operator="containsText" text="OUI, compléter la valeur dans la colonne suivante">
      <formula>NOT(ISERROR(SEARCH("OUI, compléter la valeur dans la colonne suivante",F71)))</formula>
    </cfRule>
  </conditionalFormatting>
  <conditionalFormatting sqref="F73:F74">
    <cfRule type="containsText" dxfId="41" priority="43" operator="containsText" text="oui, compléter la valeur dans la colonne suivante">
      <formula>NOT(ISERROR(SEARCH("oui, compléter la valeur dans la colonne suivante",F73)))</formula>
    </cfRule>
    <cfRule type="containsText" dxfId="40" priority="44" operator="containsText" text="OUI, compléter la valeur dans la colonne suivante">
      <formula>NOT(ISERROR(SEARCH("OUI, compléter la valeur dans la colonne suivante",F73)))</formula>
    </cfRule>
  </conditionalFormatting>
  <conditionalFormatting sqref="F75:F76">
    <cfRule type="containsText" dxfId="39" priority="41" operator="containsText" text="oui, compléter la valeur dans la colonne suivante">
      <formula>NOT(ISERROR(SEARCH("oui, compléter la valeur dans la colonne suivante",F75)))</formula>
    </cfRule>
    <cfRule type="containsText" dxfId="38" priority="42" operator="containsText" text="OUI, compléter la valeur dans la colonne suivante">
      <formula>NOT(ISERROR(SEARCH("OUI, compléter la valeur dans la colonne suivante",F75)))</formula>
    </cfRule>
  </conditionalFormatting>
  <conditionalFormatting sqref="F77:F78">
    <cfRule type="containsText" dxfId="37" priority="39" operator="containsText" text="oui, compléter la valeur dans la colonne suivante">
      <formula>NOT(ISERROR(SEARCH("oui, compléter la valeur dans la colonne suivante",F77)))</formula>
    </cfRule>
    <cfRule type="containsText" dxfId="36" priority="40" operator="containsText" text="OUI, compléter la valeur dans la colonne suivante">
      <formula>NOT(ISERROR(SEARCH("OUI, compléter la valeur dans la colonne suivante",F77)))</formula>
    </cfRule>
  </conditionalFormatting>
  <conditionalFormatting sqref="F79:F80">
    <cfRule type="containsText" dxfId="35" priority="37" operator="containsText" text="oui, compléter la valeur dans la colonne suivante">
      <formula>NOT(ISERROR(SEARCH("oui, compléter la valeur dans la colonne suivante",F79)))</formula>
    </cfRule>
    <cfRule type="containsText" dxfId="34" priority="38" operator="containsText" text="OUI, compléter la valeur dans la colonne suivante">
      <formula>NOT(ISERROR(SEARCH("OUI, compléter la valeur dans la colonne suivante",F79)))</formula>
    </cfRule>
  </conditionalFormatting>
  <conditionalFormatting sqref="F81:F82">
    <cfRule type="containsText" dxfId="33" priority="35" operator="containsText" text="oui, compléter la valeur dans la colonne suivante">
      <formula>NOT(ISERROR(SEARCH("oui, compléter la valeur dans la colonne suivante",F81)))</formula>
    </cfRule>
    <cfRule type="containsText" dxfId="32" priority="36" operator="containsText" text="OUI, compléter la valeur dans la colonne suivante">
      <formula>NOT(ISERROR(SEARCH("OUI, compléter la valeur dans la colonne suivante",F81)))</formula>
    </cfRule>
  </conditionalFormatting>
  <conditionalFormatting sqref="F83:F84">
    <cfRule type="containsText" dxfId="31" priority="33" operator="containsText" text="oui, compléter la valeur dans la colonne suivante">
      <formula>NOT(ISERROR(SEARCH("oui, compléter la valeur dans la colonne suivante",F83)))</formula>
    </cfRule>
    <cfRule type="containsText" dxfId="30" priority="34" operator="containsText" text="OUI, compléter la valeur dans la colonne suivante">
      <formula>NOT(ISERROR(SEARCH("OUI, compléter la valeur dans la colonne suivante",F83)))</formula>
    </cfRule>
  </conditionalFormatting>
  <conditionalFormatting sqref="F115:F116">
    <cfRule type="containsText" dxfId="29" priority="25" operator="containsText" text="oui, compléter la valeur dans la colonne suivante">
      <formula>NOT(ISERROR(SEARCH("oui, compléter la valeur dans la colonne suivante",F115)))</formula>
    </cfRule>
    <cfRule type="containsText" dxfId="28" priority="26" operator="containsText" text="OUI, compléter la valeur dans la colonne suivante">
      <formula>NOT(ISERROR(SEARCH("OUI, compléter la valeur dans la colonne suivante",F115)))</formula>
    </cfRule>
  </conditionalFormatting>
  <conditionalFormatting sqref="F119:F122">
    <cfRule type="containsText" dxfId="27" priority="29" operator="containsText" text="oui, compléter la valeur dans la colonne suivante">
      <formula>NOT(ISERROR(SEARCH("oui, compléter la valeur dans la colonne suivante",F119)))</formula>
    </cfRule>
    <cfRule type="containsText" dxfId="26" priority="30" operator="containsText" text="OUI, compléter la valeur dans la colonne suivante">
      <formula>NOT(ISERROR(SEARCH("OUI, compléter la valeur dans la colonne suivante",F119)))</formula>
    </cfRule>
  </conditionalFormatting>
  <conditionalFormatting sqref="F126:F127">
    <cfRule type="containsText" dxfId="25" priority="27" operator="containsText" text="oui, compléter la valeur dans la colonne suivante">
      <formula>NOT(ISERROR(SEARCH("oui, compléter la valeur dans la colonne suivante",F126)))</formula>
    </cfRule>
    <cfRule type="containsText" dxfId="24" priority="28" operator="containsText" text="OUI, compléter la valeur dans la colonne suivante">
      <formula>NOT(ISERROR(SEARCH("OUI, compléter la valeur dans la colonne suivante",F126)))</formula>
    </cfRule>
  </conditionalFormatting>
  <conditionalFormatting sqref="F123:F124">
    <cfRule type="containsText" dxfId="23" priority="23" operator="containsText" text="oui, compléter la valeur dans la colonne suivante">
      <formula>NOT(ISERROR(SEARCH("oui, compléter la valeur dans la colonne suivante",F123)))</formula>
    </cfRule>
    <cfRule type="containsText" dxfId="22" priority="24" operator="containsText" text="OUI, compléter la valeur dans la colonne suivante">
      <formula>NOT(ISERROR(SEARCH("OUI, compléter la valeur dans la colonne suivante",F123)))</formula>
    </cfRule>
  </conditionalFormatting>
  <conditionalFormatting sqref="F128">
    <cfRule type="containsText" dxfId="21" priority="21" operator="containsText" text="oui, compléter la valeur dans la colonne suivante">
      <formula>NOT(ISERROR(SEARCH("oui, compléter la valeur dans la colonne suivante",F128)))</formula>
    </cfRule>
    <cfRule type="containsText" dxfId="20" priority="22" operator="containsText" text="OUI, compléter la valeur dans la colonne suivante">
      <formula>NOT(ISERROR(SEARCH("OUI, compléter la valeur dans la colonne suivante",F128)))</formula>
    </cfRule>
  </conditionalFormatting>
  <conditionalFormatting sqref="F56:F58">
    <cfRule type="containsText" dxfId="19" priority="19" operator="containsText" text="oui, compléter la valeur dans la colonne suivante">
      <formula>NOT(ISERROR(SEARCH("oui, compléter la valeur dans la colonne suivante",F56)))</formula>
    </cfRule>
    <cfRule type="containsText" dxfId="18" priority="20" operator="containsText" text="OUI, compléter la valeur dans la colonne suivante">
      <formula>NOT(ISERROR(SEARCH("OUI, compléter la valeur dans la colonne suivante",F56)))</formula>
    </cfRule>
  </conditionalFormatting>
  <conditionalFormatting sqref="F59:F61">
    <cfRule type="containsText" dxfId="17" priority="17" operator="containsText" text="oui, compléter la valeur dans la colonne suivante">
      <formula>NOT(ISERROR(SEARCH("oui, compléter la valeur dans la colonne suivante",F59)))</formula>
    </cfRule>
    <cfRule type="containsText" dxfId="16" priority="18" operator="containsText" text="OUI, compléter la valeur dans la colonne suivante">
      <formula>NOT(ISERROR(SEARCH("OUI, compléter la valeur dans la colonne suivante",F59)))</formula>
    </cfRule>
  </conditionalFormatting>
  <conditionalFormatting sqref="F62:F64">
    <cfRule type="containsText" dxfId="15" priority="15" operator="containsText" text="oui, compléter la valeur dans la colonne suivante">
      <formula>NOT(ISERROR(SEARCH("oui, compléter la valeur dans la colonne suivante",F62)))</formula>
    </cfRule>
    <cfRule type="containsText" dxfId="14" priority="16" operator="containsText" text="OUI, compléter la valeur dans la colonne suivante">
      <formula>NOT(ISERROR(SEARCH("OUI, compléter la valeur dans la colonne suivante",F62)))</formula>
    </cfRule>
  </conditionalFormatting>
  <conditionalFormatting sqref="F66:F68">
    <cfRule type="containsText" dxfId="13" priority="13" operator="containsText" text="oui, compléter la valeur dans la colonne suivante">
      <formula>NOT(ISERROR(SEARCH("oui, compléter la valeur dans la colonne suivante",F66)))</formula>
    </cfRule>
    <cfRule type="containsText" dxfId="12" priority="14" operator="containsText" text="OUI, compléter la valeur dans la colonne suivante">
      <formula>NOT(ISERROR(SEARCH("OUI, compléter la valeur dans la colonne suivante",F66)))</formula>
    </cfRule>
  </conditionalFormatting>
  <conditionalFormatting sqref="F44:F46">
    <cfRule type="containsText" dxfId="11" priority="11" operator="containsText" text="oui, compléter la valeur dans la colonne suivante">
      <formula>NOT(ISERROR(SEARCH("oui, compléter la valeur dans la colonne suivante",F44)))</formula>
    </cfRule>
    <cfRule type="containsText" dxfId="10" priority="12" operator="containsText" text="OUI, compléter la valeur dans la colonne suivante">
      <formula>NOT(ISERROR(SEARCH("OUI, compléter la valeur dans la colonne suivante",F44)))</formula>
    </cfRule>
  </conditionalFormatting>
  <conditionalFormatting sqref="F48:F50">
    <cfRule type="containsText" dxfId="9" priority="9" operator="containsText" text="oui, compléter la valeur dans la colonne suivante">
      <formula>NOT(ISERROR(SEARCH("oui, compléter la valeur dans la colonne suivante",F48)))</formula>
    </cfRule>
    <cfRule type="containsText" dxfId="8" priority="10" operator="containsText" text="OUI, compléter la valeur dans la colonne suivante">
      <formula>NOT(ISERROR(SEARCH("OUI, compléter la valeur dans la colonne suivante",F48)))</formula>
    </cfRule>
  </conditionalFormatting>
  <conditionalFormatting sqref="F51">
    <cfRule type="containsText" dxfId="7" priority="7" operator="containsText" text="oui, compléter la valeur dans la colonne suivante">
      <formula>NOT(ISERROR(SEARCH("oui, compléter la valeur dans la colonne suivante",F51)))</formula>
    </cfRule>
    <cfRule type="containsText" dxfId="6" priority="8" operator="containsText" text="OUI, compléter la valeur dans la colonne suivante">
      <formula>NOT(ISERROR(SEARCH("OUI, compléter la valeur dans la colonne suivante",F51)))</formula>
    </cfRule>
  </conditionalFormatting>
  <conditionalFormatting sqref="F86:F89">
    <cfRule type="containsText" dxfId="5" priority="5" operator="containsText" text="oui, compléter la valeur dans la colonne suivante">
      <formula>NOT(ISERROR(SEARCH("oui, compléter la valeur dans la colonne suivante",F86)))</formula>
    </cfRule>
    <cfRule type="containsText" dxfId="4" priority="6" operator="containsText" text="OUI, compléter la valeur dans la colonne suivante">
      <formula>NOT(ISERROR(SEARCH("OUI, compléter la valeur dans la colonne suivante",F86)))</formula>
    </cfRule>
  </conditionalFormatting>
  <conditionalFormatting sqref="F90:F98">
    <cfRule type="containsText" dxfId="3" priority="3" operator="containsText" text="oui, compléter la valeur dans la colonne suivante">
      <formula>NOT(ISERROR(SEARCH("oui, compléter la valeur dans la colonne suivante",F90)))</formula>
    </cfRule>
    <cfRule type="containsText" dxfId="2" priority="4" operator="containsText" text="OUI, compléter la valeur dans la colonne suivante">
      <formula>NOT(ISERROR(SEARCH("OUI, compléter la valeur dans la colonne suivante",F90)))</formula>
    </cfRule>
  </conditionalFormatting>
  <conditionalFormatting sqref="F29:F30">
    <cfRule type="containsText" dxfId="1" priority="1" operator="containsText" text="oui, compléter la valeur dans la colonne suivante">
      <formula>NOT(ISERROR(SEARCH("oui, compléter la valeur dans la colonne suivante",F29)))</formula>
    </cfRule>
    <cfRule type="containsText" dxfId="0" priority="2" operator="containsText" text="OUI, compléter la valeur dans la colonne suivante">
      <formula>NOT(ISERROR(SEARCH("OUI, compléter la valeur dans la colonne suivante",F29)))</formula>
    </cfRule>
  </conditionalFormatting>
  <dataValidations count="40">
    <dataValidation type="whole" allowBlank="1" showInputMessage="1" showErrorMessage="1" promptTitle="INFO :" prompt="Valeur de X (en %)" sqref="G7">
      <formula1>10</formula1>
      <formula2>40</formula2>
    </dataValidation>
    <dataValidation type="whole" allowBlank="1" showInputMessage="1" showErrorMessage="1" promptTitle="INFO :" prompt="Valeur de Y (en %)" sqref="G6 G8">
      <formula1>0</formula1>
      <formula2>G5</formula2>
    </dataValidation>
    <dataValidation type="whole" operator="greaterThanOrEqual" allowBlank="1" showInputMessage="1" showErrorMessage="1" promptTitle="INFO :" prompt="Valeur de V (en %)" sqref="G9">
      <formula1>1</formula1>
    </dataValidation>
    <dataValidation type="decimal" operator="greaterThanOrEqual" allowBlank="1" showInputMessage="1" showErrorMessage="1" promptTitle="INFO :" prompt="Valeur de W (en %)" sqref="G10">
      <formula1>0.2</formula1>
    </dataValidation>
    <dataValidation type="whole" operator="greaterThan" allowBlank="1" showInputMessage="1" showErrorMessage="1" promptTitle="INFO :" prompt="Fréquence = nombre de fois ou le recours à la lutte biologique esr attendue" sqref="G16">
      <formula1>0</formula1>
    </dataValidation>
    <dataValidation type="textLength" operator="lessThan" allowBlank="1" showInputMessage="1" showErrorMessage="1" promptTitle="INFO :" prompt="Précisez le type de lutte biologique" sqref="G17">
      <formula1>200</formula1>
    </dataValidation>
    <dataValidation type="whole" allowBlank="1" showInputMessage="1" showErrorMessage="1" promptTitle="INFO :" prompt="Précisez la part de légumineuses dans l'assolement (en %)" sqref="G18">
      <formula1>0</formula1>
      <formula2>100</formula2>
    </dataValidation>
    <dataValidation type="decimal" operator="lessThan" allowBlank="1" showInputMessage="1" showErrorMessage="1" promptTitle="INFO :" prompt="Taux de chargement (UGB/ha)" sqref="G19">
      <formula1>2</formula1>
    </dataValidation>
    <dataValidation type="whole" allowBlank="1" showInputMessage="1" showErrorMessage="1" promptTitle="INFO :" prompt="Part minimale des surfaces en herbe pour le niv 1 (en %)" sqref="G22">
      <formula1>0</formula1>
      <formula2>100</formula2>
    </dataValidation>
    <dataValidation type="whole" operator="greaterThan" allowBlank="1" showInputMessage="1" showErrorMessage="1" promptTitle="INFO :" prompt="Part minimale des surfaces en herbe pour le niv 2 (en %)" sqref="G23">
      <formula1>G22</formula1>
    </dataValidation>
    <dataValidation type="whole" operator="greaterThan" allowBlank="1" showInputMessage="1" showErrorMessage="1" promptTitle="INFO :" prompt="Part minimale des surfaces en herbe pour le niv 3 (en %)" sqref="G24">
      <formula1>G23</formula1>
    </dataValidation>
    <dataValidation type="whole" allowBlank="1" showInputMessage="1" showErrorMessage="1" promptTitle="INFO :" prompt="Part max des surfaces en maïs pour le niv 1 (en %)" sqref="G25">
      <formula1>0</formula1>
      <formula2>100</formula2>
    </dataValidation>
    <dataValidation type="whole" operator="lessThan" allowBlank="1" showInputMessage="1" showErrorMessage="1" promptTitle="INFO :" prompt="Part max des surfaces en maïs pour le niv 2 (en %)" sqref="G26">
      <formula1>G25</formula1>
    </dataValidation>
    <dataValidation type="whole" operator="lessThan" allowBlank="1" showInputMessage="1" showErrorMessage="1" promptTitle="INFO :" prompt="Part max des surfaces en maïs pour le niv 3 (en %)" sqref="G27">
      <formula1>G26</formula1>
    </dataValidation>
    <dataValidation type="whole" allowBlank="1" showInputMessage="1" showErrorMessage="1" promptTitle="INFO :" prompt="Z part minimale de PP dans la SAU (en %)" sqref="G28:G30">
      <formula1>0</formula1>
      <formula2>100</formula2>
    </dataValidation>
    <dataValidation type="decimal" allowBlank="1" showInputMessage="1" showErrorMessage="1" sqref="G31:G32">
      <formula1>0</formula1>
      <formula2>100</formula2>
    </dataValidation>
    <dataValidation type="whole" allowBlank="1" showInputMessage="1" showErrorMessage="1" sqref="G33">
      <formula1>0</formula1>
      <formula2>5</formula2>
    </dataValidation>
    <dataValidation type="textLength" operator="lessThan" allowBlank="1" showInputMessage="1" showErrorMessage="1" sqref="G34">
      <formula1>200</formula1>
    </dataValidation>
    <dataValidation type="decimal" operator="lessThanOrEqual" allowBlank="1" showInputMessage="1" showErrorMessage="1" promptTitle="INFO :" prompt="Taux de chargement (UGB/ha)" sqref="G52 G43:G46">
      <formula1>1.4</formula1>
    </dataValidation>
    <dataValidation type="decimal" allowBlank="1" showInputMessage="1" showErrorMessage="1" promptTitle="INFO :" prompt="Taux de chargement (UGB/ha)" sqref="G47:G51">
      <formula1>0.05</formula1>
      <formula2>0.2</formula2>
    </dataValidation>
    <dataValidation type="decimal" operator="lessThanOrEqual" allowBlank="1" showInputMessage="1" showErrorMessage="1" promptTitle="INFO :" prompt="Z = Taux de chargement maximal (UGB/ha)" sqref="G53 G62 G56 G59">
      <formula1>2</formula1>
    </dataValidation>
    <dataValidation type="list" operator="lessThan" allowBlank="1" showInputMessage="1" showErrorMessage="1" sqref="G85:G98">
      <formula1>"renouvellement aurotisé par travail simplifié,renouvellement interdit"</formula1>
    </dataValidation>
    <dataValidation type="whole" operator="lessThan" allowBlank="1" showInputMessage="1" showErrorMessage="1" promptTitle="INFO :" prompt="P = max unité phospore (en kg)" sqref="G69 G71 G73 G75 G77 G79 G81 G83">
      <formula1>100</formula1>
    </dataValidation>
    <dataValidation type="whole" operator="lessThan" allowBlank="1" showInputMessage="1" showErrorMessage="1" promptTitle="INFO :" prompt="W = max unité azote (en kg)" sqref="G65:G68">
      <formula1>100</formula1>
    </dataValidation>
    <dataValidation type="whole" operator="lessThan" allowBlank="1" showInputMessage="1" showErrorMessage="1" promptTitle="INFO :" prompt="K = max unité potasse (en kg)" sqref="G70 G72 G74 G76 G82 G78 G80 G84">
      <formula1>100</formula1>
    </dataValidation>
    <dataValidation type="whole" operator="lessThan" allowBlank="1" showInputMessage="1" showErrorMessage="1" sqref="G99">
      <formula1>20000</formula1>
    </dataValidation>
    <dataValidation type="textLength" operator="lessThan" allowBlank="1" showInputMessage="1" showErrorMessage="1" promptTitle="INFO :" prompt="Indiquer simplement le nom des plantes retenues en les espaçant par un point virgule" sqref="G100 G102">
      <formula1>300</formula1>
    </dataValidation>
    <dataValidation type="date" allowBlank="1" showInputMessage="1" showErrorMessage="1" promptTitle="INFO :" prompt="Implantation avant le [date]" sqref="G101">
      <formula1>44562</formula1>
      <formula2>44926</formula2>
    </dataValidation>
    <dataValidation type="whole" operator="greaterThan" allowBlank="1" showInputMessage="1" showErrorMessage="1" promptTitle="INFO :" prompt="Largeur minimale (en mètre)" sqref="G103 G110">
      <formula1>0</formula1>
    </dataValidation>
    <dataValidation type="whole" operator="greaterThan" allowBlank="1" showInputMessage="1" showErrorMessage="1" promptTitle="INFO :" prompt="Largeur maximale (en mètre)" sqref="G104">
      <formula1>0</formula1>
    </dataValidation>
    <dataValidation type="decimal" operator="greaterThan" allowBlank="1" showInputMessage="1" showErrorMessage="1" promptTitle="INFO :" prompt="Surface minimale (en hectare)" sqref="G105 G111">
      <formula1>0</formula1>
    </dataValidation>
    <dataValidation type="textLength" operator="lessThan" allowBlank="1" showInputMessage="1" showErrorMessage="1" promptTitle="INFO :" prompt="Modalités d'entretien (texte)_x000a_" sqref="G108">
      <formula1>300</formula1>
    </dataValidation>
    <dataValidation type="list" allowBlank="1" showInputMessage="1" showErrorMessage="1" sqref="G109 G112">
      <formula1>"Fonction du diagnostic"</formula1>
    </dataValidation>
    <dataValidation type="whole" allowBlank="1" showInputMessage="1" showErrorMessage="1" promptTitle="INFO :" prompt="X en %" sqref="G114:G116">
      <formula1>0</formula1>
      <formula2>10</formula2>
    </dataValidation>
    <dataValidation type="whole" operator="lessThan" allowBlank="1" showInputMessage="1" showErrorMessage="1" promptTitle="INFO :" prompt="W = max unité azote (en kg)_x000a_indiquer &quot;0&quot; si absence de fertilisation azotéee retenue" sqref="G125:G128">
      <formula1>100</formula1>
    </dataValidation>
    <dataValidation type="whole" allowBlank="1" showInputMessage="1" showErrorMessage="1" promptTitle="INFO :" prompt="Valeur de X (en %)" sqref="G5">
      <formula1>20</formula1>
      <formula2>40</formula2>
    </dataValidation>
    <dataValidation type="decimal" operator="lessThan" allowBlank="1" showInputMessage="1" showErrorMessage="1" promptTitle="INFO :" prompt="Taux de chargement (UGB/ha)" sqref="G20:G21">
      <formula1>G19</formula1>
    </dataValidation>
    <dataValidation type="textLength" operator="lessThan" allowBlank="1" showInputMessage="1" showErrorMessage="1" promptTitle="INFO :" prompt="Indiquer simplement le nom des plantes retenues en les espaçant par un point virgule" sqref="G113">
      <formula1>3000</formula1>
    </dataValidation>
    <dataValidation type="date" allowBlank="1" showInputMessage="1" showErrorMessage="1" promptTitle="INFO :" prompt="D1 = Date de début d'interdiction" sqref="G11:G12 G54 G123 G57 G60 G106 G63 G117 G119 G121 G41 G39 G35 G37">
      <formula1>44927</formula1>
      <formula2>45291</formula2>
    </dataValidation>
    <dataValidation type="date" allowBlank="1" showInputMessage="1" showErrorMessage="1" promptTitle="INFO :" prompt="D2 = Date de fin d'interdiction" sqref="G61 G64 G107 G118 G120 G122 G124 G55 G42 G40 G38 G36 G58">
      <formula1>44927</formula1>
      <formula2>45291</formula2>
    </dataValidation>
  </dataValidations>
  <pageMargins left="0.7" right="0.7" top="0.75" bottom="0.75" header="0.3" footer="0.3"/>
  <pageSetup paperSize="9" orientation="portrait" r:id="rId1"/>
  <ignoredErrors>
    <ignoredError sqref="H6:H7" formula="1"/>
    <ignoredError sqref="B3" unlockedFormula="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B18"/>
  <sheetViews>
    <sheetView workbookViewId="0">
      <selection activeCell="B9" sqref="B9"/>
    </sheetView>
  </sheetViews>
  <sheetFormatPr baseColWidth="10" defaultRowHeight="15"/>
  <cols>
    <col min="1" max="1" width="32" customWidth="1"/>
    <col min="2" max="2" width="123.140625" customWidth="1"/>
  </cols>
  <sheetData>
    <row r="1" spans="1:2" ht="19.5" thickBot="1">
      <c r="A1" s="297" t="s">
        <v>344</v>
      </c>
      <c r="B1" s="297"/>
    </row>
    <row r="2" spans="1:2" ht="30.75" thickBot="1">
      <c r="A2" s="175" t="s">
        <v>1</v>
      </c>
      <c r="B2" s="55" t="str">
        <f>IF(Prérequis!B4="","",Prérequis!B4)</f>
        <v/>
      </c>
    </row>
    <row r="3" spans="1:2" ht="16.5" thickBot="1">
      <c r="A3" s="253" t="s">
        <v>904</v>
      </c>
      <c r="B3" s="254">
        <f>Prérequis!B2</f>
        <v>0</v>
      </c>
    </row>
    <row r="4" spans="1:2" s="177" customFormat="1" ht="24" customHeight="1">
      <c r="A4" s="176" t="s">
        <v>345</v>
      </c>
      <c r="B4" s="180"/>
    </row>
    <row r="5" spans="1:2" s="177" customFormat="1" ht="24" customHeight="1">
      <c r="A5" s="178" t="s">
        <v>346</v>
      </c>
      <c r="B5" s="181"/>
    </row>
    <row r="6" spans="1:2" s="177" customFormat="1" ht="24" customHeight="1">
      <c r="A6" s="178" t="s">
        <v>347</v>
      </c>
      <c r="B6" s="181"/>
    </row>
    <row r="7" spans="1:2" s="177" customFormat="1" ht="24" customHeight="1">
      <c r="A7" s="178" t="s">
        <v>633</v>
      </c>
      <c r="B7" s="181"/>
    </row>
    <row r="8" spans="1:2" s="177" customFormat="1" ht="24" customHeight="1">
      <c r="A8" s="178" t="s">
        <v>634</v>
      </c>
      <c r="B8" s="181"/>
    </row>
    <row r="9" spans="1:2" s="177" customFormat="1" ht="25.5" customHeight="1" thickBot="1">
      <c r="A9" s="179" t="s">
        <v>635</v>
      </c>
      <c r="B9" s="182"/>
    </row>
    <row r="10" spans="1:2" ht="25.5" customHeight="1">
      <c r="A10" s="276" t="s">
        <v>927</v>
      </c>
      <c r="B10" s="277"/>
    </row>
    <row r="11" spans="1:2" ht="25.5" customHeight="1">
      <c r="A11" s="272" t="s">
        <v>928</v>
      </c>
      <c r="B11" s="273"/>
    </row>
    <row r="12" spans="1:2" ht="25.5" customHeight="1">
      <c r="A12" s="272" t="s">
        <v>929</v>
      </c>
      <c r="B12" s="273"/>
    </row>
    <row r="13" spans="1:2" ht="25.5" customHeight="1">
      <c r="A13" s="272" t="s">
        <v>930</v>
      </c>
      <c r="B13" s="273"/>
    </row>
    <row r="14" spans="1:2" ht="25.5" customHeight="1">
      <c r="A14" s="272" t="s">
        <v>931</v>
      </c>
      <c r="B14" s="273"/>
    </row>
    <row r="15" spans="1:2" ht="25.5" customHeight="1" thickBot="1">
      <c r="A15" s="278" t="s">
        <v>932</v>
      </c>
      <c r="B15" s="279"/>
    </row>
    <row r="16" spans="1:2" ht="75">
      <c r="A16" s="274" t="s">
        <v>933</v>
      </c>
      <c r="B16" s="275"/>
    </row>
    <row r="17" spans="1:2" ht="75">
      <c r="A17" s="270" t="s">
        <v>934</v>
      </c>
      <c r="B17" s="183"/>
    </row>
    <row r="18" spans="1:2" ht="75.75" thickBot="1">
      <c r="A18" s="271" t="s">
        <v>935</v>
      </c>
      <c r="B18" s="184"/>
    </row>
  </sheetData>
  <mergeCells count="1">
    <mergeCell ref="A1:B1"/>
  </mergeCells>
  <pageMargins left="0.7" right="0.7" top="0.75" bottom="0.75" header="0.3" footer="0.3"/>
  <pageSetup paperSize="9" orientation="portrait" r:id="rId1"/>
  <ignoredErrors>
    <ignoredError sqref="B3"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1"/>
  <sheetViews>
    <sheetView zoomScaleNormal="100" workbookViewId="0">
      <selection activeCell="B4" sqref="B4"/>
    </sheetView>
  </sheetViews>
  <sheetFormatPr baseColWidth="10" defaultRowHeight="15"/>
  <cols>
    <col min="1" max="1" width="51.28515625" customWidth="1"/>
    <col min="2" max="2" width="108.28515625" style="1" customWidth="1"/>
    <col min="3" max="3" width="38" customWidth="1"/>
    <col min="5" max="5" width="13.28515625" bestFit="1" customWidth="1"/>
  </cols>
  <sheetData>
    <row r="1" spans="1:6" ht="15.75" thickBot="1">
      <c r="A1" s="191" t="s">
        <v>350</v>
      </c>
      <c r="B1" s="307" t="s">
        <v>354</v>
      </c>
      <c r="C1" s="307"/>
      <c r="D1" t="s">
        <v>361</v>
      </c>
      <c r="E1" t="s">
        <v>362</v>
      </c>
      <c r="F1" t="s">
        <v>363</v>
      </c>
    </row>
    <row r="2" spans="1:6" ht="45.75" thickBot="1">
      <c r="A2" s="204" t="s">
        <v>351</v>
      </c>
      <c r="B2" s="205">
        <f>'B-Territoire'!B33</f>
        <v>0</v>
      </c>
      <c r="C2" s="206"/>
      <c r="D2" s="208" t="s">
        <v>364</v>
      </c>
      <c r="E2" s="206"/>
      <c r="F2" s="207"/>
    </row>
    <row r="3" spans="1:6">
      <c r="A3" s="200" t="s">
        <v>355</v>
      </c>
      <c r="B3" s="193"/>
      <c r="C3" s="192"/>
      <c r="D3" s="308" t="s">
        <v>365</v>
      </c>
      <c r="E3" s="298"/>
      <c r="F3" s="301"/>
    </row>
    <row r="4" spans="1:6" ht="108" customHeight="1">
      <c r="A4" s="201" t="s">
        <v>356</v>
      </c>
      <c r="B4" s="198" t="str">
        <f>'A-Identité'!B4&amp;"
"&amp;'A-Identité'!B11&amp;"
"&amp;'A-Identité'!B18&amp;"
"&amp;'A-Identité'!B25&amp;"
"&amp;'A-Identité'!B32&amp;"
"&amp;'A-Identité'!B39&amp;"
"&amp;'A-Identité'!B46&amp;"
"&amp;'A-Identité'!B53&amp;"
"&amp;'A-Identité'!B60</f>
        <v xml:space="preserve">
</v>
      </c>
      <c r="C4" s="195"/>
      <c r="D4" s="309"/>
      <c r="E4" s="299"/>
      <c r="F4" s="302"/>
    </row>
    <row r="5" spans="1:6">
      <c r="A5" s="201" t="s">
        <v>357</v>
      </c>
      <c r="B5" s="198">
        <f>'C-Stratégie'!B5</f>
        <v>0</v>
      </c>
      <c r="C5" s="195"/>
      <c r="D5" s="309"/>
      <c r="E5" s="299"/>
      <c r="F5" s="302"/>
    </row>
    <row r="6" spans="1:6" ht="37.5" customHeight="1">
      <c r="A6" s="201" t="s">
        <v>358</v>
      </c>
      <c r="B6" s="198">
        <f>'C-Stratégie'!B4</f>
        <v>0</v>
      </c>
      <c r="C6" s="195"/>
      <c r="D6" s="309"/>
      <c r="E6" s="299"/>
      <c r="F6" s="302"/>
    </row>
    <row r="7" spans="1:6">
      <c r="A7" s="202" t="s">
        <v>359</v>
      </c>
      <c r="B7" s="198">
        <f>'C-Stratégie'!B6</f>
        <v>0</v>
      </c>
      <c r="C7" s="195"/>
      <c r="D7" s="309"/>
      <c r="E7" s="299"/>
      <c r="F7" s="302"/>
    </row>
    <row r="8" spans="1:6" ht="15.75" thickBot="1">
      <c r="A8" s="203" t="s">
        <v>360</v>
      </c>
      <c r="B8" s="199"/>
      <c r="C8" s="197"/>
      <c r="D8" s="310"/>
      <c r="E8" s="300"/>
      <c r="F8" s="303"/>
    </row>
    <row r="9" spans="1:6" ht="37.5" customHeight="1">
      <c r="A9" s="304" t="s">
        <v>352</v>
      </c>
      <c r="B9" s="193" t="str">
        <f>'F-Formation'!A10</f>
        <v>Nom de la formation N°1</v>
      </c>
      <c r="C9" s="193">
        <f>'F-Formation'!B10</f>
        <v>0</v>
      </c>
      <c r="D9" s="308" t="s">
        <v>366</v>
      </c>
      <c r="E9" s="298"/>
      <c r="F9" s="301"/>
    </row>
    <row r="10" spans="1:6">
      <c r="A10" s="305"/>
      <c r="B10" s="198" t="str">
        <f>'F-Formation'!A11</f>
        <v>Nom de la formation N°2</v>
      </c>
      <c r="C10" s="198">
        <f>'F-Formation'!B11</f>
        <v>0</v>
      </c>
      <c r="D10" s="309"/>
      <c r="E10" s="299"/>
      <c r="F10" s="302"/>
    </row>
    <row r="11" spans="1:6" ht="40.5" customHeight="1" thickBot="1">
      <c r="A11" s="306"/>
      <c r="B11" s="199" t="str">
        <f>'F-Formation'!A12</f>
        <v>Nom de la formation N°3</v>
      </c>
      <c r="C11" s="199">
        <f>'F-Formation'!B12</f>
        <v>0</v>
      </c>
      <c r="D11" s="310"/>
      <c r="E11" s="300"/>
      <c r="F11" s="303"/>
    </row>
    <row r="12" spans="1:6" ht="15" customHeight="1">
      <c r="A12" s="304" t="s">
        <v>353</v>
      </c>
      <c r="B12" s="193" t="str">
        <f t="array" ref="B12:C21">'C-Stratégie'!A8:B17</f>
        <v>Critère de sélection N°1
imposé par l'Autorité de Gestion</v>
      </c>
      <c r="C12" s="192" t="str">
        <v>Une exploitation est admissible à une mesure système si 50 % des surfaces de son compartiment de culture est incluse dans le PAEC.
Une surface est admissible à une MAEC localisée si 50 % de sa surface est incluse dans le PAEC.</v>
      </c>
      <c r="D12" s="308" t="s">
        <v>364</v>
      </c>
      <c r="E12" s="298"/>
      <c r="F12" s="301"/>
    </row>
    <row r="13" spans="1:6">
      <c r="A13" s="305"/>
      <c r="B13" s="194" t="str">
        <v>Critère de sélection N°2</v>
      </c>
      <c r="C13" s="195">
        <v>0</v>
      </c>
      <c r="D13" s="309"/>
      <c r="E13" s="299"/>
      <c r="F13" s="302"/>
    </row>
    <row r="14" spans="1:6">
      <c r="A14" s="305"/>
      <c r="B14" s="194" t="str">
        <v>Critère de sélection N°3</v>
      </c>
      <c r="C14" s="195">
        <v>0</v>
      </c>
      <c r="D14" s="309"/>
      <c r="E14" s="299"/>
      <c r="F14" s="302"/>
    </row>
    <row r="15" spans="1:6">
      <c r="A15" s="305"/>
      <c r="B15" s="194" t="str">
        <v>Critère de sélection N°4</v>
      </c>
      <c r="C15" s="195">
        <v>0</v>
      </c>
      <c r="D15" s="309"/>
      <c r="E15" s="299"/>
      <c r="F15" s="302"/>
    </row>
    <row r="16" spans="1:6">
      <c r="A16" s="305"/>
      <c r="B16" s="194" t="str">
        <v>Critère de sélection N°5</v>
      </c>
      <c r="C16" s="195">
        <v>0</v>
      </c>
      <c r="D16" s="309"/>
      <c r="E16" s="299"/>
      <c r="F16" s="302"/>
    </row>
    <row r="17" spans="1:6">
      <c r="A17" s="305"/>
      <c r="B17" s="194" t="str">
        <v>Critère de sélection N°6</v>
      </c>
      <c r="C17" s="195">
        <v>0</v>
      </c>
      <c r="D17" s="309"/>
      <c r="E17" s="299"/>
      <c r="F17" s="302"/>
    </row>
    <row r="18" spans="1:6">
      <c r="A18" s="305"/>
      <c r="B18" s="194" t="str">
        <v>Critère de sélection N°7</v>
      </c>
      <c r="C18" s="195">
        <v>0</v>
      </c>
      <c r="D18" s="309"/>
      <c r="E18" s="299"/>
      <c r="F18" s="302"/>
    </row>
    <row r="19" spans="1:6">
      <c r="A19" s="305"/>
      <c r="B19" s="194" t="str">
        <v>Critère de sélection N°8</v>
      </c>
      <c r="C19" s="195">
        <v>0</v>
      </c>
      <c r="D19" s="309"/>
      <c r="E19" s="299"/>
      <c r="F19" s="302"/>
    </row>
    <row r="20" spans="1:6">
      <c r="A20" s="305"/>
      <c r="B20" s="194" t="str">
        <v>Critère de sélection N°9</v>
      </c>
      <c r="C20" s="195">
        <v>0</v>
      </c>
      <c r="D20" s="309"/>
      <c r="E20" s="299"/>
      <c r="F20" s="302"/>
    </row>
    <row r="21" spans="1:6" ht="15.75" thickBot="1">
      <c r="A21" s="306"/>
      <c r="B21" s="196" t="str">
        <v>Critère de sélection N°10</v>
      </c>
      <c r="C21" s="197">
        <v>0</v>
      </c>
      <c r="D21" s="310"/>
      <c r="E21" s="300"/>
      <c r="F21" s="303"/>
    </row>
  </sheetData>
  <mergeCells count="12">
    <mergeCell ref="A12:A21"/>
    <mergeCell ref="B1:C1"/>
    <mergeCell ref="A9:A11"/>
    <mergeCell ref="D3:D8"/>
    <mergeCell ref="D9:D11"/>
    <mergeCell ref="D12:D21"/>
    <mergeCell ref="E3:E8"/>
    <mergeCell ref="F3:F8"/>
    <mergeCell ref="E9:E11"/>
    <mergeCell ref="F9:F11"/>
    <mergeCell ref="E12:E21"/>
    <mergeCell ref="F12:F2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18"/>
  <sheetViews>
    <sheetView tabSelected="1" workbookViewId="0">
      <selection activeCell="F4" sqref="F4"/>
    </sheetView>
  </sheetViews>
  <sheetFormatPr baseColWidth="10" defaultRowHeight="15"/>
  <cols>
    <col min="1" max="1" width="43.5703125" style="219" customWidth="1"/>
    <col min="2" max="2" width="85.42578125" style="128" customWidth="1"/>
    <col min="3" max="16384" width="11.42578125" style="219"/>
  </cols>
  <sheetData>
    <row r="1" spans="1:2" ht="34.5" customHeight="1">
      <c r="A1" s="257" t="s">
        <v>862</v>
      </c>
      <c r="B1" s="258"/>
    </row>
    <row r="2" spans="1:2" ht="34.5" customHeight="1">
      <c r="A2" s="226" t="s">
        <v>918</v>
      </c>
      <c r="B2" s="227"/>
    </row>
    <row r="3" spans="1:2" ht="39.75" customHeight="1">
      <c r="A3" s="228" t="str">
        <f>IF(B2="","","Message informatif :")</f>
        <v/>
      </c>
      <c r="B3" s="229" t="str">
        <f>IF(B2="","",IF(B2=A16,"En tant que nouvel opérateur, compléter l'annexe 13 doc de réponse AAP 2025 NOUVEL opérateur ","Répondre aux qestions N°2 et 3"))</f>
        <v/>
      </c>
    </row>
    <row r="4" spans="1:2" ht="54.75" customHeight="1">
      <c r="A4" s="226" t="str">
        <f>IF(B2=A15,"Question N°2 : indiquez le nom de votre PAEC à l'aide du menu déroulant ci-contre :","")</f>
        <v/>
      </c>
      <c r="B4" s="227"/>
    </row>
    <row r="5" spans="1:2" ht="72.75" customHeight="1">
      <c r="A5" s="226" t="str">
        <f>IF(B2=A15,"Question N°3 : souhaitez-vous MODIFIER le contenu de votre dossier initial sur le FOND ? C'est-à-dire : une modification de la cartographie, un ajout de mesures…","")</f>
        <v/>
      </c>
      <c r="B5" s="227"/>
    </row>
    <row r="6" spans="1:2" ht="288" customHeight="1" thickBot="1">
      <c r="A6" s="230" t="str">
        <f>+IF(B5="OUI, je souhaite modifier mon dossier. Je complète les onglets correspondants. Je note que mon dossier sera réexaminé et renoté.","Précisez les modifications envisagées dans la case ci-contre et au besoin, transmettre les documents complémentaires :","")</f>
        <v/>
      </c>
      <c r="B6" s="225"/>
    </row>
    <row r="7" spans="1:2" ht="15.75">
      <c r="A7" s="220"/>
      <c r="B7" s="223"/>
    </row>
    <row r="8" spans="1:2" ht="15.75">
      <c r="A8" s="220"/>
      <c r="B8" s="223"/>
    </row>
    <row r="9" spans="1:2" ht="15.75">
      <c r="A9" s="220"/>
      <c r="B9" s="223"/>
    </row>
    <row r="10" spans="1:2" ht="15.75">
      <c r="A10" s="220"/>
      <c r="B10" s="223"/>
    </row>
    <row r="11" spans="1:2" ht="15.75">
      <c r="A11" s="220"/>
      <c r="B11" s="223"/>
    </row>
    <row r="12" spans="1:2" ht="15.75">
      <c r="A12" s="220"/>
      <c r="B12" s="223"/>
    </row>
    <row r="13" spans="1:2" ht="15.75">
      <c r="A13" s="220"/>
      <c r="B13" s="223"/>
    </row>
    <row r="14" spans="1:2" ht="15.75">
      <c r="A14" s="220"/>
      <c r="B14" s="223"/>
    </row>
    <row r="15" spans="1:2" ht="15.75" hidden="1">
      <c r="A15" s="220" t="s">
        <v>923</v>
      </c>
      <c r="B15" s="223"/>
    </row>
    <row r="16" spans="1:2" ht="15.75" hidden="1">
      <c r="A16" s="220" t="s">
        <v>924</v>
      </c>
      <c r="B16" s="223"/>
    </row>
    <row r="17" spans="1:1" ht="60" hidden="1">
      <c r="A17" s="219" t="s">
        <v>926</v>
      </c>
    </row>
    <row r="18" spans="1:1" ht="30" hidden="1">
      <c r="A18" s="219" t="s">
        <v>925</v>
      </c>
    </row>
  </sheetData>
  <sheetProtection algorithmName="SHA-512" hashValue="WgoyY5uMLXVJ6xqGYtaoTK/PBOSN6TL1KrJ12w0NeTi8RIurXed9vOX1vJNnbVQAa2KooIAAHC4aBMyrbpaYcw==" saltValue="KhkD1GBukOzLe2uoWodwcw==" spinCount="100000" sheet="1" objects="1" scenarios="1"/>
  <dataValidations count="2">
    <dataValidation type="list" allowBlank="1" showInputMessage="1" showErrorMessage="1" sqref="B2">
      <formula1>$A$15:$A$16</formula1>
    </dataValidation>
    <dataValidation type="list" allowBlank="1" showInputMessage="1" showErrorMessage="1" sqref="B5">
      <formula1>$A$17:$A$18</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'BD PAEC 2024'!$B$2:$B$80</xm:f>
          </x14:formula1>
          <xm:sqref>B4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B66"/>
  <sheetViews>
    <sheetView workbookViewId="0">
      <selection activeCell="B9" sqref="B9"/>
    </sheetView>
  </sheetViews>
  <sheetFormatPr baseColWidth="10" defaultRowHeight="15"/>
  <cols>
    <col min="1" max="1" width="54" customWidth="1"/>
    <col min="2" max="2" width="60" customWidth="1"/>
  </cols>
  <sheetData>
    <row r="1" spans="1:2" ht="19.5" thickBot="1">
      <c r="A1" s="50" t="s">
        <v>2</v>
      </c>
      <c r="B1" s="49"/>
    </row>
    <row r="2" spans="1:2" ht="34.5" customHeight="1" thickBot="1">
      <c r="A2" s="16" t="s">
        <v>0</v>
      </c>
      <c r="B2" s="79"/>
    </row>
    <row r="3" spans="1:2" ht="16.5" thickBot="1">
      <c r="A3" s="253" t="s">
        <v>904</v>
      </c>
      <c r="B3" s="254">
        <f>Prérequis!B2</f>
        <v>0</v>
      </c>
    </row>
    <row r="4" spans="1:2" ht="19.5" thickBot="1">
      <c r="A4" s="17" t="s">
        <v>105</v>
      </c>
      <c r="B4" s="80"/>
    </row>
    <row r="5" spans="1:2">
      <c r="A5" s="18" t="s">
        <v>123</v>
      </c>
      <c r="B5" s="81"/>
    </row>
    <row r="6" spans="1:2">
      <c r="A6" s="19" t="s">
        <v>124</v>
      </c>
      <c r="B6" s="82"/>
    </row>
    <row r="7" spans="1:2" ht="15.75" thickBot="1">
      <c r="A7" s="20" t="s">
        <v>125</v>
      </c>
      <c r="B7" s="83"/>
    </row>
    <row r="8" spans="1:2">
      <c r="A8" s="21" t="s">
        <v>126</v>
      </c>
      <c r="B8" s="84"/>
    </row>
    <row r="9" spans="1:2">
      <c r="A9" s="19" t="s">
        <v>127</v>
      </c>
      <c r="B9" s="82"/>
    </row>
    <row r="10" spans="1:2" ht="15.75" thickBot="1">
      <c r="A10" s="22" t="s">
        <v>128</v>
      </c>
      <c r="B10" s="85"/>
    </row>
    <row r="11" spans="1:2" ht="19.5" thickBot="1">
      <c r="A11" s="23" t="s">
        <v>106</v>
      </c>
      <c r="B11" s="86"/>
    </row>
    <row r="12" spans="1:2">
      <c r="A12" s="24" t="s">
        <v>129</v>
      </c>
      <c r="B12" s="87"/>
    </row>
    <row r="13" spans="1:2">
      <c r="A13" s="25" t="s">
        <v>130</v>
      </c>
      <c r="B13" s="88"/>
    </row>
    <row r="14" spans="1:2" ht="15.75" thickBot="1">
      <c r="A14" s="26" t="s">
        <v>131</v>
      </c>
      <c r="B14" s="89"/>
    </row>
    <row r="15" spans="1:2">
      <c r="A15" s="25" t="s">
        <v>132</v>
      </c>
      <c r="B15" s="88"/>
    </row>
    <row r="16" spans="1:2">
      <c r="A16" s="25" t="s">
        <v>133</v>
      </c>
      <c r="B16" s="88"/>
    </row>
    <row r="17" spans="1:2" ht="15.75" thickBot="1">
      <c r="A17" s="27" t="s">
        <v>134</v>
      </c>
      <c r="B17" s="90"/>
    </row>
    <row r="18" spans="1:2" ht="19.5" thickBot="1">
      <c r="A18" s="28" t="s">
        <v>107</v>
      </c>
      <c r="B18" s="91"/>
    </row>
    <row r="19" spans="1:2">
      <c r="A19" s="29" t="s">
        <v>135</v>
      </c>
      <c r="B19" s="92"/>
    </row>
    <row r="20" spans="1:2">
      <c r="A20" s="30" t="s">
        <v>136</v>
      </c>
      <c r="B20" s="93"/>
    </row>
    <row r="21" spans="1:2" ht="15.75" thickBot="1">
      <c r="A21" s="31" t="s">
        <v>137</v>
      </c>
      <c r="B21" s="94"/>
    </row>
    <row r="22" spans="1:2">
      <c r="A22" s="30" t="s">
        <v>138</v>
      </c>
      <c r="B22" s="93"/>
    </row>
    <row r="23" spans="1:2">
      <c r="A23" s="30" t="s">
        <v>139</v>
      </c>
      <c r="B23" s="93"/>
    </row>
    <row r="24" spans="1:2" ht="15.75" thickBot="1">
      <c r="A24" s="32" t="s">
        <v>140</v>
      </c>
      <c r="B24" s="95"/>
    </row>
    <row r="25" spans="1:2" ht="19.5" thickBot="1">
      <c r="A25" s="33" t="s">
        <v>108</v>
      </c>
      <c r="B25" s="96"/>
    </row>
    <row r="26" spans="1:2">
      <c r="A26" s="34" t="s">
        <v>141</v>
      </c>
      <c r="B26" s="97"/>
    </row>
    <row r="27" spans="1:2">
      <c r="A27" s="35" t="s">
        <v>142</v>
      </c>
      <c r="B27" s="98"/>
    </row>
    <row r="28" spans="1:2" ht="15.75" thickBot="1">
      <c r="A28" s="36" t="s">
        <v>143</v>
      </c>
      <c r="B28" s="99"/>
    </row>
    <row r="29" spans="1:2">
      <c r="A29" s="35" t="s">
        <v>144</v>
      </c>
      <c r="B29" s="98"/>
    </row>
    <row r="30" spans="1:2">
      <c r="A30" s="35" t="s">
        <v>145</v>
      </c>
      <c r="B30" s="98"/>
    </row>
    <row r="31" spans="1:2" ht="15.75" thickBot="1">
      <c r="A31" s="37" t="s">
        <v>146</v>
      </c>
      <c r="B31" s="100"/>
    </row>
    <row r="32" spans="1:2" ht="19.5" thickBot="1">
      <c r="A32" s="38" t="s">
        <v>109</v>
      </c>
      <c r="B32" s="101"/>
    </row>
    <row r="33" spans="1:2">
      <c r="A33" s="39" t="s">
        <v>147</v>
      </c>
      <c r="B33" s="102"/>
    </row>
    <row r="34" spans="1:2">
      <c r="A34" s="40" t="s">
        <v>148</v>
      </c>
      <c r="B34" s="103"/>
    </row>
    <row r="35" spans="1:2" ht="15.75" thickBot="1">
      <c r="A35" s="41" t="s">
        <v>149</v>
      </c>
      <c r="B35" s="104"/>
    </row>
    <row r="36" spans="1:2">
      <c r="A36" s="40" t="s">
        <v>150</v>
      </c>
      <c r="B36" s="103"/>
    </row>
    <row r="37" spans="1:2">
      <c r="A37" s="40" t="s">
        <v>151</v>
      </c>
      <c r="B37" s="103"/>
    </row>
    <row r="38" spans="1:2" ht="15.75" thickBot="1">
      <c r="A38" s="42" t="s">
        <v>152</v>
      </c>
      <c r="B38" s="105"/>
    </row>
    <row r="39" spans="1:2" ht="19.5" thickBot="1">
      <c r="A39" s="43" t="s">
        <v>110</v>
      </c>
      <c r="B39" s="106"/>
    </row>
    <row r="40" spans="1:2">
      <c r="A40" s="44" t="s">
        <v>153</v>
      </c>
      <c r="B40" s="107"/>
    </row>
    <row r="41" spans="1:2">
      <c r="A41" s="45" t="s">
        <v>154</v>
      </c>
      <c r="B41" s="108"/>
    </row>
    <row r="42" spans="1:2" ht="15.75" thickBot="1">
      <c r="A42" s="46" t="s">
        <v>155</v>
      </c>
      <c r="B42" s="109"/>
    </row>
    <row r="43" spans="1:2">
      <c r="A43" s="45" t="s">
        <v>156</v>
      </c>
      <c r="B43" s="108"/>
    </row>
    <row r="44" spans="1:2">
      <c r="A44" s="45" t="s">
        <v>157</v>
      </c>
      <c r="B44" s="108"/>
    </row>
    <row r="45" spans="1:2" ht="15.75" thickBot="1">
      <c r="A45" s="47" t="s">
        <v>158</v>
      </c>
      <c r="B45" s="110"/>
    </row>
    <row r="46" spans="1:2" ht="19.5" thickBot="1">
      <c r="A46" s="56" t="s">
        <v>114</v>
      </c>
      <c r="B46" s="111"/>
    </row>
    <row r="47" spans="1:2">
      <c r="A47" s="57" t="s">
        <v>159</v>
      </c>
      <c r="B47" s="112"/>
    </row>
    <row r="48" spans="1:2">
      <c r="A48" s="58" t="s">
        <v>160</v>
      </c>
      <c r="B48" s="113"/>
    </row>
    <row r="49" spans="1:2" ht="15.75" thickBot="1">
      <c r="A49" s="59" t="s">
        <v>161</v>
      </c>
      <c r="B49" s="114"/>
    </row>
    <row r="50" spans="1:2">
      <c r="A50" s="58" t="s">
        <v>162</v>
      </c>
      <c r="B50" s="113"/>
    </row>
    <row r="51" spans="1:2">
      <c r="A51" s="58" t="s">
        <v>163</v>
      </c>
      <c r="B51" s="113"/>
    </row>
    <row r="52" spans="1:2" ht="15.75" thickBot="1">
      <c r="A52" s="60" t="s">
        <v>164</v>
      </c>
      <c r="B52" s="115"/>
    </row>
    <row r="53" spans="1:2" ht="19.5" thickBot="1">
      <c r="A53" s="66" t="s">
        <v>115</v>
      </c>
      <c r="B53" s="116"/>
    </row>
    <row r="54" spans="1:2">
      <c r="A54" s="67" t="s">
        <v>165</v>
      </c>
      <c r="B54" s="117"/>
    </row>
    <row r="55" spans="1:2">
      <c r="A55" s="68" t="s">
        <v>166</v>
      </c>
      <c r="B55" s="118"/>
    </row>
    <row r="56" spans="1:2" ht="15.75" thickBot="1">
      <c r="A56" s="69" t="s">
        <v>167</v>
      </c>
      <c r="B56" s="119"/>
    </row>
    <row r="57" spans="1:2">
      <c r="A57" s="68" t="s">
        <v>168</v>
      </c>
      <c r="B57" s="118"/>
    </row>
    <row r="58" spans="1:2">
      <c r="A58" s="68" t="s">
        <v>169</v>
      </c>
      <c r="B58" s="118"/>
    </row>
    <row r="59" spans="1:2" ht="15.75" thickBot="1">
      <c r="A59" s="70" t="s">
        <v>170</v>
      </c>
      <c r="B59" s="120"/>
    </row>
    <row r="60" spans="1:2" ht="19.5" thickBot="1">
      <c r="A60" s="61" t="s">
        <v>116</v>
      </c>
      <c r="B60" s="121"/>
    </row>
    <row r="61" spans="1:2">
      <c r="A61" s="62" t="s">
        <v>171</v>
      </c>
      <c r="B61" s="122"/>
    </row>
    <row r="62" spans="1:2">
      <c r="A62" s="63" t="s">
        <v>172</v>
      </c>
      <c r="B62" s="123"/>
    </row>
    <row r="63" spans="1:2" ht="15.75" thickBot="1">
      <c r="A63" s="64" t="s">
        <v>173</v>
      </c>
      <c r="B63" s="124"/>
    </row>
    <row r="64" spans="1:2">
      <c r="A64" s="63" t="s">
        <v>174</v>
      </c>
      <c r="B64" s="123"/>
    </row>
    <row r="65" spans="1:2">
      <c r="A65" s="63" t="s">
        <v>175</v>
      </c>
      <c r="B65" s="123"/>
    </row>
    <row r="66" spans="1:2" ht="15.75" thickBot="1">
      <c r="A66" s="65" t="s">
        <v>176</v>
      </c>
      <c r="B66" s="125"/>
    </row>
  </sheetData>
  <sheetProtection algorithmName="SHA-512" hashValue="dkqtaKdQfgtnFdTdvJg+EuiF/DLTX0+cBZ1hn5oe84DEqXvsdyJ7Q5gqvg54jWu0gBt6oxl7UvhdEkSrY9LqRg==" saltValue="57synLIPorNFNrQmizeUEA==" spinCount="100000" sheet="1" objects="1" scenarios="1"/>
  <pageMargins left="0.7" right="0.7" top="0.75" bottom="0.75" header="0.3" footer="0.3"/>
  <pageSetup paperSize="9" orientation="portrait" r:id="rId1"/>
  <ignoredErrors>
    <ignoredError sqref="B3" unlocked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B33"/>
  <sheetViews>
    <sheetView workbookViewId="0">
      <selection activeCell="B31" sqref="B31"/>
    </sheetView>
  </sheetViews>
  <sheetFormatPr baseColWidth="10" defaultRowHeight="15"/>
  <cols>
    <col min="1" max="1" width="26" style="73" customWidth="1"/>
    <col min="2" max="2" width="75.42578125" style="73" customWidth="1"/>
    <col min="3" max="16384" width="11.42578125" style="73"/>
  </cols>
  <sheetData>
    <row r="1" spans="1:2" ht="19.5" thickBot="1">
      <c r="A1" s="71" t="s">
        <v>3</v>
      </c>
      <c r="B1" s="72"/>
    </row>
    <row r="2" spans="1:2" ht="45.75" thickBot="1">
      <c r="A2" s="16" t="s">
        <v>1</v>
      </c>
      <c r="B2" s="55" t="e">
        <f>IF(Prérequis!B4="",'A-Identité'!#REF!,Prérequis!B4)</f>
        <v>#REF!</v>
      </c>
    </row>
    <row r="3" spans="1:2" ht="16.5" thickBot="1">
      <c r="A3" s="253" t="s">
        <v>904</v>
      </c>
      <c r="B3" s="254">
        <f>Prérequis!B2</f>
        <v>0</v>
      </c>
    </row>
    <row r="4" spans="1:2" ht="64.5" customHeight="1" thickBot="1">
      <c r="A4" s="74" t="s">
        <v>195</v>
      </c>
      <c r="B4" s="126"/>
    </row>
    <row r="5" spans="1:2" ht="173.25" customHeight="1" thickBot="1">
      <c r="A5" s="280" t="s">
        <v>122</v>
      </c>
      <c r="B5" s="281"/>
    </row>
    <row r="6" spans="1:2" ht="46.5" customHeight="1" thickBot="1">
      <c r="A6" s="137" t="s">
        <v>193</v>
      </c>
      <c r="B6" s="173"/>
    </row>
    <row r="7" spans="1:2">
      <c r="A7" s="282" t="s">
        <v>194</v>
      </c>
      <c r="B7" s="283"/>
    </row>
    <row r="8" spans="1:2">
      <c r="A8" s="75">
        <v>16</v>
      </c>
      <c r="B8" s="127"/>
    </row>
    <row r="9" spans="1:2">
      <c r="A9" s="75">
        <v>17</v>
      </c>
      <c r="B9" s="127"/>
    </row>
    <row r="10" spans="1:2">
      <c r="A10" s="75">
        <v>19</v>
      </c>
      <c r="B10" s="127"/>
    </row>
    <row r="11" spans="1:2">
      <c r="A11" s="75">
        <v>23</v>
      </c>
      <c r="B11" s="127"/>
    </row>
    <row r="12" spans="1:2">
      <c r="A12" s="75">
        <v>24</v>
      </c>
      <c r="B12" s="127"/>
    </row>
    <row r="13" spans="1:2">
      <c r="A13" s="75">
        <v>33</v>
      </c>
      <c r="B13" s="127"/>
    </row>
    <row r="14" spans="1:2">
      <c r="A14" s="75">
        <v>40</v>
      </c>
      <c r="B14" s="127"/>
    </row>
    <row r="15" spans="1:2">
      <c r="A15" s="75">
        <v>47</v>
      </c>
      <c r="B15" s="127"/>
    </row>
    <row r="16" spans="1:2">
      <c r="A16" s="75">
        <v>64</v>
      </c>
      <c r="B16" s="127"/>
    </row>
    <row r="17" spans="1:2">
      <c r="A17" s="75">
        <v>79</v>
      </c>
      <c r="B17" s="127"/>
    </row>
    <row r="18" spans="1:2">
      <c r="A18" s="75">
        <v>86</v>
      </c>
      <c r="B18" s="127"/>
    </row>
    <row r="19" spans="1:2" ht="15.75" thickBot="1">
      <c r="A19" s="162">
        <v>87</v>
      </c>
      <c r="B19" s="163"/>
    </row>
    <row r="20" spans="1:2">
      <c r="A20" s="168" t="s">
        <v>4</v>
      </c>
      <c r="B20" s="169"/>
    </row>
    <row r="21" spans="1:2">
      <c r="A21" s="170" t="s">
        <v>185</v>
      </c>
      <c r="B21" s="171"/>
    </row>
    <row r="22" spans="1:2">
      <c r="A22" s="170" t="s">
        <v>186</v>
      </c>
      <c r="B22" s="171"/>
    </row>
    <row r="23" spans="1:2">
      <c r="A23" s="170" t="s">
        <v>187</v>
      </c>
      <c r="B23" s="171"/>
    </row>
    <row r="24" spans="1:2">
      <c r="A24" s="170" t="s">
        <v>188</v>
      </c>
      <c r="B24" s="171"/>
    </row>
    <row r="25" spans="1:2">
      <c r="A25" s="170" t="s">
        <v>189</v>
      </c>
      <c r="B25" s="171"/>
    </row>
    <row r="26" spans="1:2">
      <c r="A26" s="170" t="s">
        <v>190</v>
      </c>
      <c r="B26" s="171"/>
    </row>
    <row r="27" spans="1:2">
      <c r="A27" s="170" t="s">
        <v>191</v>
      </c>
      <c r="B27" s="171"/>
    </row>
    <row r="28" spans="1:2" ht="15.75" thickBot="1">
      <c r="A28" s="172" t="s">
        <v>192</v>
      </c>
      <c r="B28" s="167"/>
    </row>
    <row r="29" spans="1:2" ht="16.5" hidden="1" thickBot="1">
      <c r="A29" s="164" t="s">
        <v>856</v>
      </c>
      <c r="B29" s="165" t="e">
        <f>IF(B31="",'B-Territoire'!B30,'B-Territoire'!B31)</f>
        <v>#N/A</v>
      </c>
    </row>
    <row r="30" spans="1:2" ht="16.5" hidden="1" thickBot="1">
      <c r="A30" s="164" t="s">
        <v>855</v>
      </c>
      <c r="B30" s="221" t="e">
        <f>VLOOKUP(Prérequis!B4,'BD PAEC 2024'!B:E,4,FALSE)</f>
        <v>#N/A</v>
      </c>
    </row>
    <row r="31" spans="1:2" ht="15.75">
      <c r="A31" s="164" t="s">
        <v>854</v>
      </c>
      <c r="B31" s="221"/>
    </row>
    <row r="32" spans="1:2" ht="15.75" thickBot="1">
      <c r="A32" s="166" t="str">
        <f>IF(B31="eau","En tant qu'opérateur d'un enjeu EAU, précisez l'Agence dont vous dépendez :","")</f>
        <v/>
      </c>
      <c r="B32" s="167"/>
    </row>
    <row r="33" spans="1:2" ht="219" customHeight="1" thickBot="1">
      <c r="A33" s="74" t="s">
        <v>348</v>
      </c>
      <c r="B33" s="126"/>
    </row>
  </sheetData>
  <sheetProtection algorithmName="SHA-512" hashValue="gJMFJVNjIpkTbIobPP11Z+nzPxe7VRuJxREK56NJxubWTNli5fPqFuInbyp3QoSSiFyxZELIWV4ALCKsiGyyWA==" saltValue="rf6tbgeGNv5Q5x6Y6ljNbw==" spinCount="100000" sheet="1" objects="1" scenarios="1"/>
  <mergeCells count="2">
    <mergeCell ref="A5:B5"/>
    <mergeCell ref="A7:B7"/>
  </mergeCells>
  <dataValidations count="6">
    <dataValidation type="list" allowBlank="1" showInputMessage="1" showErrorMessage="1" sqref="B20">
      <formula1>"Ancien territoire PAEC programmation 2015-2020,Nouveau PAEC"</formula1>
    </dataValidation>
    <dataValidation type="list" allowBlank="1" showInputMessage="1" showErrorMessage="1" sqref="B31">
      <formula1>ListeA</formula1>
    </dataValidation>
    <dataValidation type="textLength" operator="equal" allowBlank="1" showInputMessage="1" showErrorMessage="1" sqref="E27:E28">
      <formula1>7</formula1>
    </dataValidation>
    <dataValidation type="textLength" errorStyle="warning" operator="equal" allowBlank="1" showInputMessage="1" showErrorMessage="1" error="L'ancien code PAEC contient 7 caractères" promptTitle="INFO :" prompt="Ne compléter que si vous êtes un opérateur historique._x000a_Utiliser l'un ou l'autre des formats suivants :_x000a_AQ_xxxx_x000a_LI_xxxx_x000a_PC_xxxx" sqref="B21:B28">
      <formula1>7</formula1>
    </dataValidation>
    <dataValidation type="list" allowBlank="1" showInputMessage="1" showErrorMessage="1" sqref="B6">
      <formula1>"ex-AQ,ex-LI,ex-PC"</formula1>
    </dataValidation>
    <dataValidation type="list" allowBlank="1" showInputMessage="1" showErrorMessage="1" sqref="B8:B19">
      <formula1>"OUI,NON"</formula1>
    </dataValidation>
  </dataValidations>
  <pageMargins left="0.7" right="0.7" top="0.75" bottom="0.75" header="0.3" footer="0.3"/>
  <pageSetup paperSize="9" orientation="portrait" r:id="rId1"/>
  <ignoredErrors>
    <ignoredError sqref="B3"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promptTitle="INFO :" prompt="Enjeu EAU uniquement">
          <x14:formula1>
            <xm:f>BD_mesures!$I$2:$I$3</xm:f>
          </x14:formula1>
          <xm:sqref>B32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B17"/>
  <sheetViews>
    <sheetView workbookViewId="0">
      <selection activeCell="B2" sqref="B2"/>
    </sheetView>
  </sheetViews>
  <sheetFormatPr baseColWidth="10" defaultRowHeight="15"/>
  <cols>
    <col min="1" max="1" width="25.5703125" customWidth="1"/>
    <col min="2" max="2" width="124.5703125" customWidth="1"/>
  </cols>
  <sheetData>
    <row r="1" spans="1:2" ht="19.5" thickBot="1">
      <c r="A1" s="51" t="s">
        <v>84</v>
      </c>
      <c r="B1" s="52"/>
    </row>
    <row r="2" spans="1:2" ht="45.75" thickBot="1">
      <c r="A2" s="16" t="s">
        <v>1</v>
      </c>
      <c r="B2" s="55" t="e">
        <f>IF(Prérequis!B4="",'A-Identité'!#REF!,Prérequis!B4)</f>
        <v>#REF!</v>
      </c>
    </row>
    <row r="3" spans="1:2" ht="16.5" thickBot="1">
      <c r="A3" s="253" t="s">
        <v>904</v>
      </c>
      <c r="B3" s="254">
        <f>Prérequis!B2</f>
        <v>0</v>
      </c>
    </row>
    <row r="4" spans="1:2" ht="175.5" customHeight="1" thickBot="1">
      <c r="A4" s="185" t="s">
        <v>82</v>
      </c>
      <c r="B4" s="189"/>
    </row>
    <row r="5" spans="1:2" ht="175.5" customHeight="1" thickBot="1">
      <c r="A5" s="185" t="s">
        <v>349</v>
      </c>
      <c r="B5" s="189"/>
    </row>
    <row r="6" spans="1:2" s="76" customFormat="1" ht="175.5" customHeight="1" thickBot="1">
      <c r="A6" s="186" t="s">
        <v>85</v>
      </c>
      <c r="B6" s="190"/>
    </row>
    <row r="7" spans="1:2" s="76" customFormat="1">
      <c r="A7" s="284" t="s">
        <v>205</v>
      </c>
      <c r="B7" s="285"/>
    </row>
    <row r="8" spans="1:2" s="73" customFormat="1" ht="45" customHeight="1">
      <c r="A8" s="209" t="s">
        <v>368</v>
      </c>
      <c r="B8" s="210" t="s">
        <v>367</v>
      </c>
    </row>
    <row r="9" spans="1:2" s="73" customFormat="1" ht="29.25" customHeight="1">
      <c r="A9" s="187" t="s">
        <v>196</v>
      </c>
      <c r="B9" s="211"/>
    </row>
    <row r="10" spans="1:2" s="73" customFormat="1" ht="29.25" customHeight="1">
      <c r="A10" s="187" t="s">
        <v>197</v>
      </c>
      <c r="B10" s="211"/>
    </row>
    <row r="11" spans="1:2" s="73" customFormat="1" ht="29.25" customHeight="1">
      <c r="A11" s="187" t="s">
        <v>198</v>
      </c>
      <c r="B11" s="211"/>
    </row>
    <row r="12" spans="1:2" s="73" customFormat="1" ht="29.25" customHeight="1">
      <c r="A12" s="187" t="s">
        <v>199</v>
      </c>
      <c r="B12" s="211"/>
    </row>
    <row r="13" spans="1:2" s="73" customFormat="1" ht="29.25" customHeight="1">
      <c r="A13" s="187" t="s">
        <v>200</v>
      </c>
      <c r="B13" s="211"/>
    </row>
    <row r="14" spans="1:2" s="73" customFormat="1" ht="29.25" customHeight="1">
      <c r="A14" s="187" t="s">
        <v>201</v>
      </c>
      <c r="B14" s="211"/>
    </row>
    <row r="15" spans="1:2" s="73" customFormat="1" ht="29.25" customHeight="1">
      <c r="A15" s="187" t="s">
        <v>202</v>
      </c>
      <c r="B15" s="211"/>
    </row>
    <row r="16" spans="1:2" s="73" customFormat="1" ht="29.25" customHeight="1">
      <c r="A16" s="187" t="s">
        <v>203</v>
      </c>
      <c r="B16" s="211"/>
    </row>
    <row r="17" spans="1:2" s="73" customFormat="1" ht="29.25" customHeight="1" thickBot="1">
      <c r="A17" s="188" t="s">
        <v>204</v>
      </c>
      <c r="B17" s="212"/>
    </row>
  </sheetData>
  <sheetProtection algorithmName="SHA-512" hashValue="zwpQEfZ0Pr+T2rm3NOAlqeW7WpKg/pXaCrbfgCTR/ori9/WtImOQpUoCIB1hFJibbjmE+onwTYgiVDkauXLvXw==" saltValue="q1SH4UbC+d0FFrwNwOf2uA==" spinCount="100000" sheet="1" objects="1" scenarios="1"/>
  <mergeCells count="1">
    <mergeCell ref="A7:B7"/>
  </mergeCells>
  <pageMargins left="0.7" right="0.7" top="0.75" bottom="0.75" header="0.3" footer="0.3"/>
  <pageSetup paperSize="9" orientation="portrait" r:id="rId1"/>
  <ignoredErrors>
    <ignoredError sqref="B3" unlocked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I101"/>
  <sheetViews>
    <sheetView workbookViewId="0">
      <pane ySplit="4" topLeftCell="A5" activePane="bottomLeft" state="frozen"/>
      <selection pane="bottomLeft" activeCell="B13" sqref="B13"/>
    </sheetView>
  </sheetViews>
  <sheetFormatPr baseColWidth="10" defaultRowHeight="15"/>
  <cols>
    <col min="1" max="2" width="37.85546875" style="1" customWidth="1"/>
    <col min="3" max="3" width="36" style="1" customWidth="1"/>
    <col min="4" max="4" width="19" style="1" customWidth="1"/>
    <col min="5" max="5" width="11.42578125" style="1"/>
    <col min="6" max="9" width="19.28515625" style="1" customWidth="1"/>
    <col min="10" max="16384" width="11.42578125" style="1"/>
  </cols>
  <sheetData>
    <row r="1" spans="1:9" ht="19.5" thickBot="1">
      <c r="A1" s="53" t="s">
        <v>83</v>
      </c>
      <c r="B1" s="54"/>
      <c r="C1" s="77"/>
      <c r="D1" s="77"/>
      <c r="E1" s="77"/>
      <c r="F1" s="77"/>
      <c r="G1" s="77"/>
    </row>
    <row r="2" spans="1:9" customFormat="1" ht="41.25" customHeight="1" thickBot="1">
      <c r="A2" s="16" t="s">
        <v>1</v>
      </c>
      <c r="B2" s="55" t="str">
        <f>IF(Prérequis!B4="","",Prérequis!B4)</f>
        <v/>
      </c>
    </row>
    <row r="3" spans="1:9" customFormat="1" ht="58.5" customHeight="1">
      <c r="A3" s="253" t="s">
        <v>904</v>
      </c>
      <c r="B3" s="254">
        <f>Prérequis!B2</f>
        <v>0</v>
      </c>
    </row>
    <row r="4" spans="1:9" ht="45">
      <c r="A4" s="131" t="s">
        <v>121</v>
      </c>
      <c r="B4" s="131" t="s">
        <v>936</v>
      </c>
      <c r="C4" s="131" t="s">
        <v>7</v>
      </c>
      <c r="D4" s="131" t="s">
        <v>8</v>
      </c>
      <c r="E4" s="131" t="s">
        <v>80</v>
      </c>
      <c r="F4" s="131" t="s">
        <v>81</v>
      </c>
      <c r="G4" s="131" t="s">
        <v>919</v>
      </c>
      <c r="H4" s="131" t="s">
        <v>181</v>
      </c>
      <c r="I4" s="131" t="s">
        <v>182</v>
      </c>
    </row>
    <row r="5" spans="1:9">
      <c r="A5" s="132"/>
      <c r="B5" s="132" t="str">
        <f>IF(A5="","",VLOOKUP(Tableau1[[#This Row],[Mesures MAEC
(outils de gestion)]],'Référentiel mesures_paramètres'!A:B,2,FALSE))</f>
        <v/>
      </c>
      <c r="C5" s="128" t="str">
        <f>IF(A5="","",VLOOKUP(A5,'Référentiel mesures_paramètres'!A:E,3,FALSE))</f>
        <v/>
      </c>
      <c r="D5" s="128" t="str">
        <f>IF(A5="","",VLOOKUP(A5,'Référentiel mesures_paramètres'!A:E,4,FALSE))</f>
        <v/>
      </c>
      <c r="E5" s="129" t="str">
        <f>IF(A5="","",VLOOKUP(A5,'Référentiel mesures_paramètres'!A:E,5,FALSE))</f>
        <v/>
      </c>
      <c r="F5" s="133"/>
      <c r="G5" s="133"/>
      <c r="H5" s="130" t="str">
        <f>IF(G5="","",E5*G5)</f>
        <v/>
      </c>
      <c r="I5" s="130" t="str">
        <f>IF(G5="","",H5*5)</f>
        <v/>
      </c>
    </row>
    <row r="6" spans="1:9">
      <c r="A6" s="132"/>
      <c r="B6" s="132" t="str">
        <f>IF(A6="","",VLOOKUP(Tableau1[[#This Row],[Mesures MAEC
(outils de gestion)]],'Référentiel mesures_paramètres'!A:B,2,FALSE))</f>
        <v/>
      </c>
      <c r="C6" s="128" t="str">
        <f>IF(A6="","",VLOOKUP(A6,'Référentiel mesures_paramètres'!A:E,3,FALSE))</f>
        <v/>
      </c>
      <c r="D6" s="128" t="str">
        <f>IF(A6="","",VLOOKUP(A6,'Référentiel mesures_paramètres'!A:E,4,FALSE))</f>
        <v/>
      </c>
      <c r="E6" s="129" t="str">
        <f>IF(A6="","",VLOOKUP(A6,'Référentiel mesures_paramètres'!A:E,5,FALSE))</f>
        <v/>
      </c>
      <c r="F6" s="133"/>
      <c r="G6" s="133"/>
      <c r="H6" s="130" t="str">
        <f t="shared" ref="H6:H69" si="0">IF(G6="","",E6*G6)</f>
        <v/>
      </c>
      <c r="I6" s="130" t="str">
        <f t="shared" ref="I6:I69" si="1">IF(G6="","",H6*5)</f>
        <v/>
      </c>
    </row>
    <row r="7" spans="1:9">
      <c r="A7" s="132"/>
      <c r="B7" s="132" t="str">
        <f>IF(A7="","",VLOOKUP(Tableau1[[#This Row],[Mesures MAEC
(outils de gestion)]],'Référentiel mesures_paramètres'!A:B,2,FALSE))</f>
        <v/>
      </c>
      <c r="C7" s="128" t="str">
        <f>IF(A7="","",VLOOKUP(A7,'Référentiel mesures_paramètres'!A:E,3,FALSE))</f>
        <v/>
      </c>
      <c r="D7" s="128" t="str">
        <f>IF(A7="","",VLOOKUP(A7,'Référentiel mesures_paramètres'!A:E,4,FALSE))</f>
        <v/>
      </c>
      <c r="E7" s="129" t="str">
        <f>IF(A7="","",VLOOKUP(A7,'Référentiel mesures_paramètres'!A:E,5,FALSE))</f>
        <v/>
      </c>
      <c r="F7" s="133"/>
      <c r="G7" s="133"/>
      <c r="H7" s="130" t="str">
        <f t="shared" si="0"/>
        <v/>
      </c>
      <c r="I7" s="130" t="str">
        <f t="shared" si="1"/>
        <v/>
      </c>
    </row>
    <row r="8" spans="1:9">
      <c r="A8" s="132"/>
      <c r="B8" s="132" t="str">
        <f>IF(A8="","",VLOOKUP(Tableau1[[#This Row],[Mesures MAEC
(outils de gestion)]],'Référentiel mesures_paramètres'!A:B,2,FALSE))</f>
        <v/>
      </c>
      <c r="C8" s="128" t="str">
        <f>IF(A8="","",VLOOKUP(A8,'Référentiel mesures_paramètres'!A:E,3,FALSE))</f>
        <v/>
      </c>
      <c r="D8" s="128" t="str">
        <f>IF(A8="","",VLOOKUP(A8,'Référentiel mesures_paramètres'!A:E,4,FALSE))</f>
        <v/>
      </c>
      <c r="E8" s="129" t="str">
        <f>IF(A8="","",VLOOKUP(A8,'Référentiel mesures_paramètres'!A:E,5,FALSE))</f>
        <v/>
      </c>
      <c r="F8" s="133"/>
      <c r="G8" s="133"/>
      <c r="H8" s="130" t="str">
        <f t="shared" si="0"/>
        <v/>
      </c>
      <c r="I8" s="130" t="str">
        <f t="shared" si="1"/>
        <v/>
      </c>
    </row>
    <row r="9" spans="1:9">
      <c r="A9" s="132"/>
      <c r="B9" s="132" t="str">
        <f>IF(A9="","",VLOOKUP(Tableau1[[#This Row],[Mesures MAEC
(outils de gestion)]],'Référentiel mesures_paramètres'!A:B,2,FALSE))</f>
        <v/>
      </c>
      <c r="C9" s="128" t="str">
        <f>IF(A9="","",VLOOKUP(A9,'Référentiel mesures_paramètres'!A:E,3,FALSE))</f>
        <v/>
      </c>
      <c r="D9" s="128" t="str">
        <f>IF(A9="","",VLOOKUP(A9,'Référentiel mesures_paramètres'!A:E,4,FALSE))</f>
        <v/>
      </c>
      <c r="E9" s="129" t="str">
        <f>IF(A9="","",VLOOKUP(A9,'Référentiel mesures_paramètres'!A:E,5,FALSE))</f>
        <v/>
      </c>
      <c r="F9" s="133"/>
      <c r="G9" s="133"/>
      <c r="H9" s="130" t="str">
        <f t="shared" si="0"/>
        <v/>
      </c>
      <c r="I9" s="130" t="str">
        <f t="shared" si="1"/>
        <v/>
      </c>
    </row>
    <row r="10" spans="1:9">
      <c r="A10" s="132"/>
      <c r="B10" s="132" t="str">
        <f>IF(A10="","",VLOOKUP(Tableau1[[#This Row],[Mesures MAEC
(outils de gestion)]],'Référentiel mesures_paramètres'!A:B,2,FALSE))</f>
        <v/>
      </c>
      <c r="C10" s="128" t="str">
        <f>IF(A10="","",VLOOKUP(A10,'Référentiel mesures_paramètres'!A:E,3,FALSE))</f>
        <v/>
      </c>
      <c r="D10" s="128" t="str">
        <f>IF(A10="","",VLOOKUP(A10,'Référentiel mesures_paramètres'!A:E,4,FALSE))</f>
        <v/>
      </c>
      <c r="E10" s="129" t="str">
        <f>IF(A10="","",VLOOKUP(A10,'Référentiel mesures_paramètres'!A:E,5,FALSE))</f>
        <v/>
      </c>
      <c r="F10" s="133"/>
      <c r="G10" s="133"/>
      <c r="H10" s="130" t="str">
        <f t="shared" si="0"/>
        <v/>
      </c>
      <c r="I10" s="130" t="str">
        <f t="shared" si="1"/>
        <v/>
      </c>
    </row>
    <row r="11" spans="1:9">
      <c r="A11" s="132"/>
      <c r="B11" s="132" t="str">
        <f>IF(A11="","",VLOOKUP(Tableau1[[#This Row],[Mesures MAEC
(outils de gestion)]],'Référentiel mesures_paramètres'!A:B,2,FALSE))</f>
        <v/>
      </c>
      <c r="C11" s="128" t="str">
        <f>IF(A11="","",VLOOKUP(A11,'Référentiel mesures_paramètres'!A:E,3,FALSE))</f>
        <v/>
      </c>
      <c r="D11" s="128" t="str">
        <f>IF(A11="","",VLOOKUP(A11,'Référentiel mesures_paramètres'!A:E,4,FALSE))</f>
        <v/>
      </c>
      <c r="E11" s="129" t="str">
        <f>IF(A11="","",VLOOKUP(A11,'Référentiel mesures_paramètres'!A:E,5,FALSE))</f>
        <v/>
      </c>
      <c r="F11" s="133"/>
      <c r="G11" s="133"/>
      <c r="H11" s="130" t="str">
        <f t="shared" si="0"/>
        <v/>
      </c>
      <c r="I11" s="130" t="str">
        <f t="shared" si="1"/>
        <v/>
      </c>
    </row>
    <row r="12" spans="1:9">
      <c r="A12" s="132"/>
      <c r="B12" s="132" t="str">
        <f>IF(A12="","",VLOOKUP(Tableau1[[#This Row],[Mesures MAEC
(outils de gestion)]],'Référentiel mesures_paramètres'!A:B,2,FALSE))</f>
        <v/>
      </c>
      <c r="C12" s="128" t="str">
        <f>IF(A12="","",VLOOKUP(A12,'Référentiel mesures_paramètres'!A:E,3,FALSE))</f>
        <v/>
      </c>
      <c r="D12" s="128" t="str">
        <f>IF(A12="","",VLOOKUP(A12,'Référentiel mesures_paramètres'!A:E,4,FALSE))</f>
        <v/>
      </c>
      <c r="E12" s="129" t="str">
        <f>IF(A12="","",VLOOKUP(A12,'Référentiel mesures_paramètres'!A:E,5,FALSE))</f>
        <v/>
      </c>
      <c r="F12" s="133"/>
      <c r="G12" s="133"/>
      <c r="H12" s="130" t="str">
        <f t="shared" si="0"/>
        <v/>
      </c>
      <c r="I12" s="130" t="str">
        <f t="shared" si="1"/>
        <v/>
      </c>
    </row>
    <row r="13" spans="1:9">
      <c r="A13" s="132"/>
      <c r="B13" s="132" t="str">
        <f>IF(A13="","",VLOOKUP(Tableau1[[#This Row],[Mesures MAEC
(outils de gestion)]],'Référentiel mesures_paramètres'!A:B,2,FALSE))</f>
        <v/>
      </c>
      <c r="C13" s="128" t="str">
        <f>IF(A13="","",VLOOKUP(A13,'Référentiel mesures_paramètres'!A:E,3,FALSE))</f>
        <v/>
      </c>
      <c r="D13" s="128" t="str">
        <f>IF(A13="","",VLOOKUP(A13,'Référentiel mesures_paramètres'!A:E,4,FALSE))</f>
        <v/>
      </c>
      <c r="E13" s="129" t="str">
        <f>IF(A13="","",VLOOKUP(A13,'Référentiel mesures_paramètres'!A:E,5,FALSE))</f>
        <v/>
      </c>
      <c r="F13" s="133"/>
      <c r="G13" s="133"/>
      <c r="H13" s="130" t="str">
        <f t="shared" si="0"/>
        <v/>
      </c>
      <c r="I13" s="130" t="str">
        <f t="shared" si="1"/>
        <v/>
      </c>
    </row>
    <row r="14" spans="1:9">
      <c r="A14" s="132"/>
      <c r="B14" s="132" t="str">
        <f>IF(A14="","",VLOOKUP(Tableau1[[#This Row],[Mesures MAEC
(outils de gestion)]],'Référentiel mesures_paramètres'!A:B,2,FALSE))</f>
        <v/>
      </c>
      <c r="C14" s="128" t="str">
        <f>IF(A14="","",VLOOKUP(A14,'Référentiel mesures_paramètres'!A:E,3,FALSE))</f>
        <v/>
      </c>
      <c r="D14" s="128" t="str">
        <f>IF(A14="","",VLOOKUP(A14,'Référentiel mesures_paramètres'!A:E,4,FALSE))</f>
        <v/>
      </c>
      <c r="E14" s="129" t="str">
        <f>IF(A14="","",VLOOKUP(A14,'Référentiel mesures_paramètres'!A:E,5,FALSE))</f>
        <v/>
      </c>
      <c r="F14" s="133"/>
      <c r="G14" s="133"/>
      <c r="H14" s="130" t="str">
        <f t="shared" si="0"/>
        <v/>
      </c>
      <c r="I14" s="130" t="str">
        <f t="shared" si="1"/>
        <v/>
      </c>
    </row>
    <row r="15" spans="1:9">
      <c r="A15" s="132"/>
      <c r="B15" s="132" t="str">
        <f>IF(A15="","",VLOOKUP(Tableau1[[#This Row],[Mesures MAEC
(outils de gestion)]],'Référentiel mesures_paramètres'!A:B,2,FALSE))</f>
        <v/>
      </c>
      <c r="C15" s="128" t="str">
        <f>IF(A15="","",VLOOKUP(A15,'Référentiel mesures_paramètres'!A:E,3,FALSE))</f>
        <v/>
      </c>
      <c r="D15" s="128" t="str">
        <f>IF(A15="","",VLOOKUP(A15,'Référentiel mesures_paramètres'!A:E,4,FALSE))</f>
        <v/>
      </c>
      <c r="E15" s="129" t="str">
        <f>IF(A15="","",VLOOKUP(A15,'Référentiel mesures_paramètres'!A:E,5,FALSE))</f>
        <v/>
      </c>
      <c r="F15" s="133"/>
      <c r="G15" s="133"/>
      <c r="H15" s="130" t="str">
        <f t="shared" si="0"/>
        <v/>
      </c>
      <c r="I15" s="130" t="str">
        <f t="shared" si="1"/>
        <v/>
      </c>
    </row>
    <row r="16" spans="1:9">
      <c r="A16" s="132"/>
      <c r="B16" s="132" t="str">
        <f>IF(A16="","",VLOOKUP(Tableau1[[#This Row],[Mesures MAEC
(outils de gestion)]],'Référentiel mesures_paramètres'!A:B,2,FALSE))</f>
        <v/>
      </c>
      <c r="C16" s="128" t="str">
        <f>IF(A16="","",VLOOKUP(A16,'Référentiel mesures_paramètres'!A:E,3,FALSE))</f>
        <v/>
      </c>
      <c r="D16" s="128" t="str">
        <f>IF(A16="","",VLOOKUP(A16,'Référentiel mesures_paramètres'!A:E,4,FALSE))</f>
        <v/>
      </c>
      <c r="E16" s="129" t="str">
        <f>IF(A16="","",VLOOKUP(A16,'Référentiel mesures_paramètres'!A:E,5,FALSE))</f>
        <v/>
      </c>
      <c r="F16" s="133"/>
      <c r="G16" s="133"/>
      <c r="H16" s="130" t="str">
        <f t="shared" si="0"/>
        <v/>
      </c>
      <c r="I16" s="130" t="str">
        <f t="shared" si="1"/>
        <v/>
      </c>
    </row>
    <row r="17" spans="1:9">
      <c r="A17" s="132"/>
      <c r="B17" s="132" t="str">
        <f>IF(A17="","",VLOOKUP(Tableau1[[#This Row],[Mesures MAEC
(outils de gestion)]],'Référentiel mesures_paramètres'!A:B,2,FALSE))</f>
        <v/>
      </c>
      <c r="C17" s="128" t="str">
        <f>IF(A17="","",VLOOKUP(A17,'Référentiel mesures_paramètres'!A:E,3,FALSE))</f>
        <v/>
      </c>
      <c r="D17" s="128" t="str">
        <f>IF(A17="","",VLOOKUP(A17,'Référentiel mesures_paramètres'!A:E,4,FALSE))</f>
        <v/>
      </c>
      <c r="E17" s="129" t="str">
        <f>IF(A17="","",VLOOKUP(A17,'Référentiel mesures_paramètres'!A:E,5,FALSE))</f>
        <v/>
      </c>
      <c r="F17" s="133"/>
      <c r="G17" s="133"/>
      <c r="H17" s="130" t="str">
        <f t="shared" si="0"/>
        <v/>
      </c>
      <c r="I17" s="130" t="str">
        <f t="shared" si="1"/>
        <v/>
      </c>
    </row>
    <row r="18" spans="1:9">
      <c r="A18" s="132"/>
      <c r="B18" s="132" t="str">
        <f>IF(A18="","",VLOOKUP(Tableau1[[#This Row],[Mesures MAEC
(outils de gestion)]],'Référentiel mesures_paramètres'!A:B,2,FALSE))</f>
        <v/>
      </c>
      <c r="C18" s="128" t="str">
        <f>IF(A18="","",VLOOKUP(A18,'Référentiel mesures_paramètres'!A:E,3,FALSE))</f>
        <v/>
      </c>
      <c r="D18" s="128" t="str">
        <f>IF(A18="","",VLOOKUP(A18,'Référentiel mesures_paramètres'!A:E,4,FALSE))</f>
        <v/>
      </c>
      <c r="E18" s="129" t="str">
        <f>IF(A18="","",VLOOKUP(A18,'Référentiel mesures_paramètres'!A:E,5,FALSE))</f>
        <v/>
      </c>
      <c r="F18" s="133"/>
      <c r="G18" s="133"/>
      <c r="H18" s="130" t="str">
        <f t="shared" si="0"/>
        <v/>
      </c>
      <c r="I18" s="130" t="str">
        <f t="shared" si="1"/>
        <v/>
      </c>
    </row>
    <row r="19" spans="1:9">
      <c r="A19" s="132"/>
      <c r="B19" s="132" t="str">
        <f>IF(A19="","",VLOOKUP(Tableau1[[#This Row],[Mesures MAEC
(outils de gestion)]],'Référentiel mesures_paramètres'!A:B,2,FALSE))</f>
        <v/>
      </c>
      <c r="C19" s="128" t="str">
        <f>IF(A19="","",VLOOKUP(A19,'Référentiel mesures_paramètres'!A:E,3,FALSE))</f>
        <v/>
      </c>
      <c r="D19" s="128" t="str">
        <f>IF(A19="","",VLOOKUP(A19,'Référentiel mesures_paramètres'!A:E,4,FALSE))</f>
        <v/>
      </c>
      <c r="E19" s="129" t="str">
        <f>IF(A19="","",VLOOKUP(A19,'Référentiel mesures_paramètres'!A:E,5,FALSE))</f>
        <v/>
      </c>
      <c r="F19" s="133"/>
      <c r="G19" s="133"/>
      <c r="H19" s="130" t="str">
        <f t="shared" si="0"/>
        <v/>
      </c>
      <c r="I19" s="130" t="str">
        <f t="shared" si="1"/>
        <v/>
      </c>
    </row>
    <row r="20" spans="1:9">
      <c r="A20" s="132"/>
      <c r="B20" s="132" t="str">
        <f>IF(A20="","",VLOOKUP(Tableau1[[#This Row],[Mesures MAEC
(outils de gestion)]],'Référentiel mesures_paramètres'!A:B,2,FALSE))</f>
        <v/>
      </c>
      <c r="C20" s="128" t="str">
        <f>IF(A20="","",VLOOKUP(A20,'Référentiel mesures_paramètres'!A:E,3,FALSE))</f>
        <v/>
      </c>
      <c r="D20" s="128" t="str">
        <f>IF(A20="","",VLOOKUP(A20,'Référentiel mesures_paramètres'!A:E,4,FALSE))</f>
        <v/>
      </c>
      <c r="E20" s="129" t="str">
        <f>IF(A20="","",VLOOKUP(A20,'Référentiel mesures_paramètres'!A:E,5,FALSE))</f>
        <v/>
      </c>
      <c r="F20" s="133"/>
      <c r="G20" s="133"/>
      <c r="H20" s="130" t="str">
        <f t="shared" si="0"/>
        <v/>
      </c>
      <c r="I20" s="130" t="str">
        <f t="shared" si="1"/>
        <v/>
      </c>
    </row>
    <row r="21" spans="1:9">
      <c r="A21" s="132"/>
      <c r="B21" s="132" t="str">
        <f>IF(A21="","",VLOOKUP(Tableau1[[#This Row],[Mesures MAEC
(outils de gestion)]],'Référentiel mesures_paramètres'!A:B,2,FALSE))</f>
        <v/>
      </c>
      <c r="C21" s="128" t="str">
        <f>IF(A21="","",VLOOKUP(A21,'Référentiel mesures_paramètres'!A:E,3,FALSE))</f>
        <v/>
      </c>
      <c r="D21" s="128" t="str">
        <f>IF(A21="","",VLOOKUP(A21,'Référentiel mesures_paramètres'!A:E,4,FALSE))</f>
        <v/>
      </c>
      <c r="E21" s="129" t="str">
        <f>IF(A21="","",VLOOKUP(A21,'Référentiel mesures_paramètres'!A:E,5,FALSE))</f>
        <v/>
      </c>
      <c r="F21" s="133"/>
      <c r="G21" s="133"/>
      <c r="H21" s="130" t="str">
        <f t="shared" si="0"/>
        <v/>
      </c>
      <c r="I21" s="130" t="str">
        <f t="shared" si="1"/>
        <v/>
      </c>
    </row>
    <row r="22" spans="1:9">
      <c r="A22" s="132"/>
      <c r="B22" s="132" t="str">
        <f>IF(A22="","",VLOOKUP(Tableau1[[#This Row],[Mesures MAEC
(outils de gestion)]],'Référentiel mesures_paramètres'!A:B,2,FALSE))</f>
        <v/>
      </c>
      <c r="C22" s="128" t="str">
        <f>IF(A22="","",VLOOKUP(A22,'Référentiel mesures_paramètres'!A:E,3,FALSE))</f>
        <v/>
      </c>
      <c r="D22" s="128" t="str">
        <f>IF(A22="","",VLOOKUP(A22,'Référentiel mesures_paramètres'!A:E,4,FALSE))</f>
        <v/>
      </c>
      <c r="E22" s="129" t="str">
        <f>IF(A22="","",VLOOKUP(A22,'Référentiel mesures_paramètres'!A:E,5,FALSE))</f>
        <v/>
      </c>
      <c r="F22" s="133"/>
      <c r="G22" s="133"/>
      <c r="H22" s="130" t="str">
        <f t="shared" si="0"/>
        <v/>
      </c>
      <c r="I22" s="130" t="str">
        <f t="shared" si="1"/>
        <v/>
      </c>
    </row>
    <row r="23" spans="1:9">
      <c r="A23" s="132"/>
      <c r="B23" s="132" t="str">
        <f>IF(A23="","",VLOOKUP(Tableau1[[#This Row],[Mesures MAEC
(outils de gestion)]],'Référentiel mesures_paramètres'!A:B,2,FALSE))</f>
        <v/>
      </c>
      <c r="C23" s="128" t="str">
        <f>IF(A23="","",VLOOKUP(A23,'Référentiel mesures_paramètres'!A:E,3,FALSE))</f>
        <v/>
      </c>
      <c r="D23" s="128" t="str">
        <f>IF(A23="","",VLOOKUP(A23,'Référentiel mesures_paramètres'!A:E,4,FALSE))</f>
        <v/>
      </c>
      <c r="E23" s="129" t="str">
        <f>IF(A23="","",VLOOKUP(A23,'Référentiel mesures_paramètres'!A:E,5,FALSE))</f>
        <v/>
      </c>
      <c r="F23" s="133"/>
      <c r="G23" s="133"/>
      <c r="H23" s="130" t="str">
        <f t="shared" si="0"/>
        <v/>
      </c>
      <c r="I23" s="130" t="str">
        <f t="shared" si="1"/>
        <v/>
      </c>
    </row>
    <row r="24" spans="1:9">
      <c r="A24" s="132"/>
      <c r="B24" s="132" t="str">
        <f>IF(A24="","",VLOOKUP(Tableau1[[#This Row],[Mesures MAEC
(outils de gestion)]],'Référentiel mesures_paramètres'!A:B,2,FALSE))</f>
        <v/>
      </c>
      <c r="C24" s="128" t="str">
        <f>IF(A24="","",VLOOKUP(A24,'Référentiel mesures_paramètres'!A:E,3,FALSE))</f>
        <v/>
      </c>
      <c r="D24" s="128" t="str">
        <f>IF(A24="","",VLOOKUP(A24,'Référentiel mesures_paramètres'!A:E,4,FALSE))</f>
        <v/>
      </c>
      <c r="E24" s="129" t="str">
        <f>IF(A24="","",VLOOKUP(A24,'Référentiel mesures_paramètres'!A:E,5,FALSE))</f>
        <v/>
      </c>
      <c r="F24" s="133"/>
      <c r="G24" s="133"/>
      <c r="H24" s="130" t="str">
        <f t="shared" si="0"/>
        <v/>
      </c>
      <c r="I24" s="130" t="str">
        <f t="shared" si="1"/>
        <v/>
      </c>
    </row>
    <row r="25" spans="1:9">
      <c r="A25" s="132"/>
      <c r="B25" s="132" t="str">
        <f>IF(A25="","",VLOOKUP(Tableau1[[#This Row],[Mesures MAEC
(outils de gestion)]],'Référentiel mesures_paramètres'!A:B,2,FALSE))</f>
        <v/>
      </c>
      <c r="C25" s="128" t="str">
        <f>IF(A25="","",VLOOKUP(A25,'Référentiel mesures_paramètres'!A:E,3,FALSE))</f>
        <v/>
      </c>
      <c r="D25" s="128" t="str">
        <f>IF(A25="","",VLOOKUP(A25,'Référentiel mesures_paramètres'!A:E,4,FALSE))</f>
        <v/>
      </c>
      <c r="E25" s="129" t="str">
        <f>IF(A25="","",VLOOKUP(A25,'Référentiel mesures_paramètres'!A:E,5,FALSE))</f>
        <v/>
      </c>
      <c r="F25" s="133"/>
      <c r="G25" s="133"/>
      <c r="H25" s="130" t="str">
        <f t="shared" si="0"/>
        <v/>
      </c>
      <c r="I25" s="130" t="str">
        <f t="shared" si="1"/>
        <v/>
      </c>
    </row>
    <row r="26" spans="1:9">
      <c r="A26" s="132"/>
      <c r="B26" s="132" t="str">
        <f>IF(A26="","",VLOOKUP(Tableau1[[#This Row],[Mesures MAEC
(outils de gestion)]],'Référentiel mesures_paramètres'!A:B,2,FALSE))</f>
        <v/>
      </c>
      <c r="C26" s="128" t="str">
        <f>IF(A26="","",VLOOKUP(A26,'Référentiel mesures_paramètres'!A:E,3,FALSE))</f>
        <v/>
      </c>
      <c r="D26" s="128" t="str">
        <f>IF(A26="","",VLOOKUP(A26,'Référentiel mesures_paramètres'!A:E,4,FALSE))</f>
        <v/>
      </c>
      <c r="E26" s="129" t="str">
        <f>IF(A26="","",VLOOKUP(A26,'Référentiel mesures_paramètres'!A:E,5,FALSE))</f>
        <v/>
      </c>
      <c r="F26" s="133"/>
      <c r="G26" s="133"/>
      <c r="H26" s="130" t="str">
        <f t="shared" si="0"/>
        <v/>
      </c>
      <c r="I26" s="130" t="str">
        <f t="shared" si="1"/>
        <v/>
      </c>
    </row>
    <row r="27" spans="1:9">
      <c r="A27" s="132"/>
      <c r="B27" s="132" t="str">
        <f>IF(A27="","",VLOOKUP(Tableau1[[#This Row],[Mesures MAEC
(outils de gestion)]],'Référentiel mesures_paramètres'!A:B,2,FALSE))</f>
        <v/>
      </c>
      <c r="C27" s="128" t="str">
        <f>IF(A27="","",VLOOKUP(A27,'Référentiel mesures_paramètres'!A:E,3,FALSE))</f>
        <v/>
      </c>
      <c r="D27" s="128" t="str">
        <f>IF(A27="","",VLOOKUP(A27,'Référentiel mesures_paramètres'!A:E,4,FALSE))</f>
        <v/>
      </c>
      <c r="E27" s="129" t="str">
        <f>IF(A27="","",VLOOKUP(A27,'Référentiel mesures_paramètres'!A:E,5,FALSE))</f>
        <v/>
      </c>
      <c r="F27" s="133"/>
      <c r="G27" s="133"/>
      <c r="H27" s="130" t="str">
        <f t="shared" si="0"/>
        <v/>
      </c>
      <c r="I27" s="130" t="str">
        <f t="shared" si="1"/>
        <v/>
      </c>
    </row>
    <row r="28" spans="1:9">
      <c r="A28" s="132"/>
      <c r="B28" s="132" t="str">
        <f>IF(A28="","",VLOOKUP(Tableau1[[#This Row],[Mesures MAEC
(outils de gestion)]],'Référentiel mesures_paramètres'!A:B,2,FALSE))</f>
        <v/>
      </c>
      <c r="C28" s="128" t="str">
        <f>IF(A28="","",VLOOKUP(A28,'Référentiel mesures_paramètres'!A:E,3,FALSE))</f>
        <v/>
      </c>
      <c r="D28" s="128" t="str">
        <f>IF(A28="","",VLOOKUP(A28,'Référentiel mesures_paramètres'!A:E,4,FALSE))</f>
        <v/>
      </c>
      <c r="E28" s="129" t="str">
        <f>IF(A28="","",VLOOKUP(A28,'Référentiel mesures_paramètres'!A:E,5,FALSE))</f>
        <v/>
      </c>
      <c r="F28" s="133"/>
      <c r="G28" s="133"/>
      <c r="H28" s="130" t="str">
        <f t="shared" si="0"/>
        <v/>
      </c>
      <c r="I28" s="130" t="str">
        <f t="shared" si="1"/>
        <v/>
      </c>
    </row>
    <row r="29" spans="1:9">
      <c r="A29" s="132"/>
      <c r="B29" s="132" t="str">
        <f>IF(A29="","",VLOOKUP(Tableau1[[#This Row],[Mesures MAEC
(outils de gestion)]],'Référentiel mesures_paramètres'!A:B,2,FALSE))</f>
        <v/>
      </c>
      <c r="C29" s="128" t="str">
        <f>IF(A29="","",VLOOKUP(A29,'Référentiel mesures_paramètres'!A:E,3,FALSE))</f>
        <v/>
      </c>
      <c r="D29" s="128" t="str">
        <f>IF(A29="","",VLOOKUP(A29,'Référentiel mesures_paramètres'!A:E,4,FALSE))</f>
        <v/>
      </c>
      <c r="E29" s="129" t="str">
        <f>IF(A29="","",VLOOKUP(A29,'Référentiel mesures_paramètres'!A:E,5,FALSE))</f>
        <v/>
      </c>
      <c r="F29" s="133"/>
      <c r="G29" s="133"/>
      <c r="H29" s="130" t="str">
        <f t="shared" si="0"/>
        <v/>
      </c>
      <c r="I29" s="130" t="str">
        <f t="shared" si="1"/>
        <v/>
      </c>
    </row>
    <row r="30" spans="1:9">
      <c r="A30" s="132"/>
      <c r="B30" s="132" t="str">
        <f>IF(A30="","",VLOOKUP(Tableau1[[#This Row],[Mesures MAEC
(outils de gestion)]],'Référentiel mesures_paramètres'!A:B,2,FALSE))</f>
        <v/>
      </c>
      <c r="C30" s="128" t="str">
        <f>IF(A30="","",VLOOKUP(A30,'Référentiel mesures_paramètres'!A:E,3,FALSE))</f>
        <v/>
      </c>
      <c r="D30" s="128" t="str">
        <f>IF(A30="","",VLOOKUP(A30,'Référentiel mesures_paramètres'!A:E,4,FALSE))</f>
        <v/>
      </c>
      <c r="E30" s="129" t="str">
        <f>IF(A30="","",VLOOKUP(A30,'Référentiel mesures_paramètres'!A:E,5,FALSE))</f>
        <v/>
      </c>
      <c r="F30" s="133"/>
      <c r="G30" s="133"/>
      <c r="H30" s="130" t="str">
        <f t="shared" si="0"/>
        <v/>
      </c>
      <c r="I30" s="130" t="str">
        <f t="shared" si="1"/>
        <v/>
      </c>
    </row>
    <row r="31" spans="1:9">
      <c r="A31" s="132"/>
      <c r="B31" s="132" t="str">
        <f>IF(A31="","",VLOOKUP(Tableau1[[#This Row],[Mesures MAEC
(outils de gestion)]],'Référentiel mesures_paramètres'!A:B,2,FALSE))</f>
        <v/>
      </c>
      <c r="C31" s="128" t="str">
        <f>IF(A31="","",VLOOKUP(A31,'Référentiel mesures_paramètres'!A:E,3,FALSE))</f>
        <v/>
      </c>
      <c r="D31" s="128" t="str">
        <f>IF(A31="","",VLOOKUP(A31,'Référentiel mesures_paramètres'!A:E,4,FALSE))</f>
        <v/>
      </c>
      <c r="E31" s="129" t="str">
        <f>IF(A31="","",VLOOKUP(A31,'Référentiel mesures_paramètres'!A:E,5,FALSE))</f>
        <v/>
      </c>
      <c r="F31" s="133"/>
      <c r="G31" s="133"/>
      <c r="H31" s="130" t="str">
        <f t="shared" si="0"/>
        <v/>
      </c>
      <c r="I31" s="130" t="str">
        <f t="shared" si="1"/>
        <v/>
      </c>
    </row>
    <row r="32" spans="1:9">
      <c r="A32" s="132"/>
      <c r="B32" s="132" t="str">
        <f>IF(A32="","",VLOOKUP(Tableau1[[#This Row],[Mesures MAEC
(outils de gestion)]],'Référentiel mesures_paramètres'!A:B,2,FALSE))</f>
        <v/>
      </c>
      <c r="C32" s="128" t="str">
        <f>IF(A32="","",VLOOKUP(A32,'Référentiel mesures_paramètres'!A:E,3,FALSE))</f>
        <v/>
      </c>
      <c r="D32" s="128" t="str">
        <f>IF(A32="","",VLOOKUP(A32,'Référentiel mesures_paramètres'!A:E,4,FALSE))</f>
        <v/>
      </c>
      <c r="E32" s="129" t="str">
        <f>IF(A32="","",VLOOKUP(A32,'Référentiel mesures_paramètres'!A:E,5,FALSE))</f>
        <v/>
      </c>
      <c r="F32" s="133"/>
      <c r="G32" s="133"/>
      <c r="H32" s="130" t="str">
        <f t="shared" si="0"/>
        <v/>
      </c>
      <c r="I32" s="130" t="str">
        <f t="shared" si="1"/>
        <v/>
      </c>
    </row>
    <row r="33" spans="1:9">
      <c r="A33" s="132"/>
      <c r="B33" s="132" t="str">
        <f>IF(A33="","",VLOOKUP(Tableau1[[#This Row],[Mesures MAEC
(outils de gestion)]],'Référentiel mesures_paramètres'!A:B,2,FALSE))</f>
        <v/>
      </c>
      <c r="C33" s="128" t="str">
        <f>IF(A33="","",VLOOKUP(A33,'Référentiel mesures_paramètres'!A:E,3,FALSE))</f>
        <v/>
      </c>
      <c r="D33" s="128" t="str">
        <f>IF(A33="","",VLOOKUP(A33,'Référentiel mesures_paramètres'!A:E,4,FALSE))</f>
        <v/>
      </c>
      <c r="E33" s="129" t="str">
        <f>IF(A33="","",VLOOKUP(A33,'Référentiel mesures_paramètres'!A:E,5,FALSE))</f>
        <v/>
      </c>
      <c r="F33" s="133"/>
      <c r="G33" s="133"/>
      <c r="H33" s="130" t="str">
        <f t="shared" si="0"/>
        <v/>
      </c>
      <c r="I33" s="130" t="str">
        <f t="shared" si="1"/>
        <v/>
      </c>
    </row>
    <row r="34" spans="1:9">
      <c r="A34" s="132"/>
      <c r="B34" s="132" t="str">
        <f>IF(A34="","",VLOOKUP(Tableau1[[#This Row],[Mesures MAEC
(outils de gestion)]],'Référentiel mesures_paramètres'!A:B,2,FALSE))</f>
        <v/>
      </c>
      <c r="C34" s="128" t="str">
        <f>IF(A34="","",VLOOKUP(A34,'Référentiel mesures_paramètres'!A:E,3,FALSE))</f>
        <v/>
      </c>
      <c r="D34" s="128" t="str">
        <f>IF(A34="","",VLOOKUP(A34,'Référentiel mesures_paramètres'!A:E,4,FALSE))</f>
        <v/>
      </c>
      <c r="E34" s="129" t="str">
        <f>IF(A34="","",VLOOKUP(A34,'Référentiel mesures_paramètres'!A:E,5,FALSE))</f>
        <v/>
      </c>
      <c r="F34" s="133"/>
      <c r="G34" s="133"/>
      <c r="H34" s="130" t="str">
        <f t="shared" si="0"/>
        <v/>
      </c>
      <c r="I34" s="130" t="str">
        <f t="shared" si="1"/>
        <v/>
      </c>
    </row>
    <row r="35" spans="1:9">
      <c r="A35" s="132"/>
      <c r="B35" s="132" t="str">
        <f>IF(A35="","",VLOOKUP(Tableau1[[#This Row],[Mesures MAEC
(outils de gestion)]],'Référentiel mesures_paramètres'!A:B,2,FALSE))</f>
        <v/>
      </c>
      <c r="C35" s="128" t="str">
        <f>IF(A35="","",VLOOKUP(A35,'Référentiel mesures_paramètres'!A:E,3,FALSE))</f>
        <v/>
      </c>
      <c r="D35" s="128" t="str">
        <f>IF(A35="","",VLOOKUP(A35,'Référentiel mesures_paramètres'!A:E,4,FALSE))</f>
        <v/>
      </c>
      <c r="E35" s="129" t="str">
        <f>IF(A35="","",VLOOKUP(A35,'Référentiel mesures_paramètres'!A:E,5,FALSE))</f>
        <v/>
      </c>
      <c r="F35" s="133"/>
      <c r="G35" s="133"/>
      <c r="H35" s="130" t="str">
        <f t="shared" si="0"/>
        <v/>
      </c>
      <c r="I35" s="130" t="str">
        <f t="shared" si="1"/>
        <v/>
      </c>
    </row>
    <row r="36" spans="1:9">
      <c r="A36" s="132"/>
      <c r="B36" s="132" t="str">
        <f>IF(A36="","",VLOOKUP(Tableau1[[#This Row],[Mesures MAEC
(outils de gestion)]],'Référentiel mesures_paramètres'!A:B,2,FALSE))</f>
        <v/>
      </c>
      <c r="C36" s="128" t="str">
        <f>IF(A36="","",VLOOKUP(A36,'Référentiel mesures_paramètres'!A:E,3,FALSE))</f>
        <v/>
      </c>
      <c r="D36" s="128" t="str">
        <f>IF(A36="","",VLOOKUP(A36,'Référentiel mesures_paramètres'!A:E,4,FALSE))</f>
        <v/>
      </c>
      <c r="E36" s="129" t="str">
        <f>IF(A36="","",VLOOKUP(A36,'Référentiel mesures_paramètres'!A:E,5,FALSE))</f>
        <v/>
      </c>
      <c r="F36" s="133"/>
      <c r="G36" s="133"/>
      <c r="H36" s="130" t="str">
        <f t="shared" si="0"/>
        <v/>
      </c>
      <c r="I36" s="130" t="str">
        <f t="shared" si="1"/>
        <v/>
      </c>
    </row>
    <row r="37" spans="1:9">
      <c r="A37" s="132"/>
      <c r="B37" s="132" t="str">
        <f>IF(A37="","",VLOOKUP(Tableau1[[#This Row],[Mesures MAEC
(outils de gestion)]],'Référentiel mesures_paramètres'!A:B,2,FALSE))</f>
        <v/>
      </c>
      <c r="C37" s="128" t="str">
        <f>IF(A37="","",VLOOKUP(A37,'Référentiel mesures_paramètres'!A:E,3,FALSE))</f>
        <v/>
      </c>
      <c r="D37" s="128" t="str">
        <f>IF(A37="","",VLOOKUP(A37,'Référentiel mesures_paramètres'!A:E,4,FALSE))</f>
        <v/>
      </c>
      <c r="E37" s="129" t="str">
        <f>IF(A37="","",VLOOKUP(A37,'Référentiel mesures_paramètres'!A:E,5,FALSE))</f>
        <v/>
      </c>
      <c r="F37" s="133"/>
      <c r="G37" s="133"/>
      <c r="H37" s="130" t="str">
        <f t="shared" si="0"/>
        <v/>
      </c>
      <c r="I37" s="130" t="str">
        <f t="shared" si="1"/>
        <v/>
      </c>
    </row>
    <row r="38" spans="1:9">
      <c r="A38" s="132"/>
      <c r="B38" s="132" t="str">
        <f>IF(A38="","",VLOOKUP(Tableau1[[#This Row],[Mesures MAEC
(outils de gestion)]],'Référentiel mesures_paramètres'!A:B,2,FALSE))</f>
        <v/>
      </c>
      <c r="C38" s="128" t="str">
        <f>IF(A38="","",VLOOKUP(A38,'Référentiel mesures_paramètres'!A:E,3,FALSE))</f>
        <v/>
      </c>
      <c r="D38" s="128" t="str">
        <f>IF(A38="","",VLOOKUP(A38,'Référentiel mesures_paramètres'!A:E,4,FALSE))</f>
        <v/>
      </c>
      <c r="E38" s="129" t="str">
        <f>IF(A38="","",VLOOKUP(A38,'Référentiel mesures_paramètres'!A:E,5,FALSE))</f>
        <v/>
      </c>
      <c r="F38" s="133"/>
      <c r="G38" s="133"/>
      <c r="H38" s="130" t="str">
        <f t="shared" si="0"/>
        <v/>
      </c>
      <c r="I38" s="130" t="str">
        <f t="shared" si="1"/>
        <v/>
      </c>
    </row>
    <row r="39" spans="1:9">
      <c r="A39" s="132"/>
      <c r="B39" s="132" t="str">
        <f>IF(A39="","",VLOOKUP(Tableau1[[#This Row],[Mesures MAEC
(outils de gestion)]],'Référentiel mesures_paramètres'!A:B,2,FALSE))</f>
        <v/>
      </c>
      <c r="C39" s="128" t="str">
        <f>IF(A39="","",VLOOKUP(A39,'Référentiel mesures_paramètres'!A:E,3,FALSE))</f>
        <v/>
      </c>
      <c r="D39" s="128" t="str">
        <f>IF(A39="","",VLOOKUP(A39,'Référentiel mesures_paramètres'!A:E,4,FALSE))</f>
        <v/>
      </c>
      <c r="E39" s="129" t="str">
        <f>IF(A39="","",VLOOKUP(A39,'Référentiel mesures_paramètres'!A:E,5,FALSE))</f>
        <v/>
      </c>
      <c r="F39" s="133"/>
      <c r="G39" s="133"/>
      <c r="H39" s="130" t="str">
        <f t="shared" si="0"/>
        <v/>
      </c>
      <c r="I39" s="130" t="str">
        <f t="shared" si="1"/>
        <v/>
      </c>
    </row>
    <row r="40" spans="1:9">
      <c r="A40" s="132"/>
      <c r="B40" s="132" t="str">
        <f>IF(A40="","",VLOOKUP(Tableau1[[#This Row],[Mesures MAEC
(outils de gestion)]],'Référentiel mesures_paramètres'!A:B,2,FALSE))</f>
        <v/>
      </c>
      <c r="C40" s="128" t="str">
        <f>IF(A40="","",VLOOKUP(A40,'Référentiel mesures_paramètres'!A:E,3,FALSE))</f>
        <v/>
      </c>
      <c r="D40" s="128" t="str">
        <f>IF(A40="","",VLOOKUP(A40,'Référentiel mesures_paramètres'!A:E,4,FALSE))</f>
        <v/>
      </c>
      <c r="E40" s="129" t="str">
        <f>IF(A40="","",VLOOKUP(A40,'Référentiel mesures_paramètres'!A:E,5,FALSE))</f>
        <v/>
      </c>
      <c r="F40" s="133"/>
      <c r="G40" s="133"/>
      <c r="H40" s="130" t="str">
        <f t="shared" si="0"/>
        <v/>
      </c>
      <c r="I40" s="130" t="str">
        <f t="shared" si="1"/>
        <v/>
      </c>
    </row>
    <row r="41" spans="1:9">
      <c r="A41" s="132"/>
      <c r="B41" s="132" t="str">
        <f>IF(A41="","",VLOOKUP(Tableau1[[#This Row],[Mesures MAEC
(outils de gestion)]],'Référentiel mesures_paramètres'!A:B,2,FALSE))</f>
        <v/>
      </c>
      <c r="C41" s="128" t="str">
        <f>IF(A41="","",VLOOKUP(A41,'Référentiel mesures_paramètres'!A:E,3,FALSE))</f>
        <v/>
      </c>
      <c r="D41" s="128" t="str">
        <f>IF(A41="","",VLOOKUP(A41,'Référentiel mesures_paramètres'!A:E,4,FALSE))</f>
        <v/>
      </c>
      <c r="E41" s="129" t="str">
        <f>IF(A41="","",VLOOKUP(A41,'Référentiel mesures_paramètres'!A:E,5,FALSE))</f>
        <v/>
      </c>
      <c r="F41" s="133"/>
      <c r="G41" s="133"/>
      <c r="H41" s="130" t="str">
        <f t="shared" si="0"/>
        <v/>
      </c>
      <c r="I41" s="130" t="str">
        <f t="shared" si="1"/>
        <v/>
      </c>
    </row>
    <row r="42" spans="1:9">
      <c r="A42" s="132"/>
      <c r="B42" s="132" t="str">
        <f>IF(A42="","",VLOOKUP(Tableau1[[#This Row],[Mesures MAEC
(outils de gestion)]],'Référentiel mesures_paramètres'!A:B,2,FALSE))</f>
        <v/>
      </c>
      <c r="C42" s="128" t="str">
        <f>IF(A42="","",VLOOKUP(A42,'Référentiel mesures_paramètres'!A:E,3,FALSE))</f>
        <v/>
      </c>
      <c r="D42" s="128" t="str">
        <f>IF(A42="","",VLOOKUP(A42,'Référentiel mesures_paramètres'!A:E,4,FALSE))</f>
        <v/>
      </c>
      <c r="E42" s="129" t="str">
        <f>IF(A42="","",VLOOKUP(A42,'Référentiel mesures_paramètres'!A:E,5,FALSE))</f>
        <v/>
      </c>
      <c r="F42" s="133"/>
      <c r="G42" s="133"/>
      <c r="H42" s="130" t="str">
        <f t="shared" si="0"/>
        <v/>
      </c>
      <c r="I42" s="130" t="str">
        <f t="shared" si="1"/>
        <v/>
      </c>
    </row>
    <row r="43" spans="1:9">
      <c r="A43" s="132"/>
      <c r="B43" s="132" t="str">
        <f>IF(A43="","",VLOOKUP(Tableau1[[#This Row],[Mesures MAEC
(outils de gestion)]],'Référentiel mesures_paramètres'!A:B,2,FALSE))</f>
        <v/>
      </c>
      <c r="C43" s="128" t="str">
        <f>IF(A43="","",VLOOKUP(A43,'Référentiel mesures_paramètres'!A:E,3,FALSE))</f>
        <v/>
      </c>
      <c r="D43" s="128" t="str">
        <f>IF(A43="","",VLOOKUP(A43,'Référentiel mesures_paramètres'!A:E,4,FALSE))</f>
        <v/>
      </c>
      <c r="E43" s="129" t="str">
        <f>IF(A43="","",VLOOKUP(A43,'Référentiel mesures_paramètres'!A:E,5,FALSE))</f>
        <v/>
      </c>
      <c r="F43" s="133"/>
      <c r="G43" s="133"/>
      <c r="H43" s="130" t="str">
        <f t="shared" si="0"/>
        <v/>
      </c>
      <c r="I43" s="130" t="str">
        <f t="shared" si="1"/>
        <v/>
      </c>
    </row>
    <row r="44" spans="1:9">
      <c r="A44" s="132"/>
      <c r="B44" s="132" t="str">
        <f>IF(A44="","",VLOOKUP(Tableau1[[#This Row],[Mesures MAEC
(outils de gestion)]],'Référentiel mesures_paramètres'!A:B,2,FALSE))</f>
        <v/>
      </c>
      <c r="C44" s="128" t="str">
        <f>IF(A44="","",VLOOKUP(A44,'Référentiel mesures_paramètres'!A:E,3,FALSE))</f>
        <v/>
      </c>
      <c r="D44" s="128" t="str">
        <f>IF(A44="","",VLOOKUP(A44,'Référentiel mesures_paramètres'!A:E,4,FALSE))</f>
        <v/>
      </c>
      <c r="E44" s="129" t="str">
        <f>IF(A44="","",VLOOKUP(A44,'Référentiel mesures_paramètres'!A:E,5,FALSE))</f>
        <v/>
      </c>
      <c r="F44" s="133"/>
      <c r="G44" s="133"/>
      <c r="H44" s="130" t="str">
        <f t="shared" si="0"/>
        <v/>
      </c>
      <c r="I44" s="130" t="str">
        <f t="shared" si="1"/>
        <v/>
      </c>
    </row>
    <row r="45" spans="1:9">
      <c r="A45" s="132"/>
      <c r="B45" s="132" t="str">
        <f>IF(A45="","",VLOOKUP(Tableau1[[#This Row],[Mesures MAEC
(outils de gestion)]],'Référentiel mesures_paramètres'!A:B,2,FALSE))</f>
        <v/>
      </c>
      <c r="C45" s="128" t="str">
        <f>IF(A45="","",VLOOKUP(A45,'Référentiel mesures_paramètres'!A:E,3,FALSE))</f>
        <v/>
      </c>
      <c r="D45" s="128" t="str">
        <f>IF(A45="","",VLOOKUP(A45,'Référentiel mesures_paramètres'!A:E,4,FALSE))</f>
        <v/>
      </c>
      <c r="E45" s="129" t="str">
        <f>IF(A45="","",VLOOKUP(A45,'Référentiel mesures_paramètres'!A:E,5,FALSE))</f>
        <v/>
      </c>
      <c r="F45" s="133"/>
      <c r="G45" s="133"/>
      <c r="H45" s="130" t="str">
        <f t="shared" si="0"/>
        <v/>
      </c>
      <c r="I45" s="130" t="str">
        <f t="shared" si="1"/>
        <v/>
      </c>
    </row>
    <row r="46" spans="1:9">
      <c r="A46" s="132"/>
      <c r="B46" s="132" t="str">
        <f>IF(A46="","",VLOOKUP(Tableau1[[#This Row],[Mesures MAEC
(outils de gestion)]],'Référentiel mesures_paramètres'!A:B,2,FALSE))</f>
        <v/>
      </c>
      <c r="C46" s="128" t="str">
        <f>IF(A46="","",VLOOKUP(A46,'Référentiel mesures_paramètres'!A:E,3,FALSE))</f>
        <v/>
      </c>
      <c r="D46" s="128" t="str">
        <f>IF(A46="","",VLOOKUP(A46,'Référentiel mesures_paramètres'!A:E,4,FALSE))</f>
        <v/>
      </c>
      <c r="E46" s="129" t="str">
        <f>IF(A46="","",VLOOKUP(A46,'Référentiel mesures_paramètres'!A:E,5,FALSE))</f>
        <v/>
      </c>
      <c r="F46" s="133"/>
      <c r="G46" s="133"/>
      <c r="H46" s="130" t="str">
        <f t="shared" si="0"/>
        <v/>
      </c>
      <c r="I46" s="130" t="str">
        <f t="shared" si="1"/>
        <v/>
      </c>
    </row>
    <row r="47" spans="1:9">
      <c r="A47" s="132"/>
      <c r="B47" s="132" t="str">
        <f>IF(A47="","",VLOOKUP(Tableau1[[#This Row],[Mesures MAEC
(outils de gestion)]],'Référentiel mesures_paramètres'!A:B,2,FALSE))</f>
        <v/>
      </c>
      <c r="C47" s="128" t="str">
        <f>IF(A47="","",VLOOKUP(A47,'Référentiel mesures_paramètres'!A:E,3,FALSE))</f>
        <v/>
      </c>
      <c r="D47" s="128" t="str">
        <f>IF(A47="","",VLOOKUP(A47,'Référentiel mesures_paramètres'!A:E,4,FALSE))</f>
        <v/>
      </c>
      <c r="E47" s="129" t="str">
        <f>IF(A47="","",VLOOKUP(A47,'Référentiel mesures_paramètres'!A:E,5,FALSE))</f>
        <v/>
      </c>
      <c r="F47" s="133"/>
      <c r="G47" s="133"/>
      <c r="H47" s="130" t="str">
        <f t="shared" si="0"/>
        <v/>
      </c>
      <c r="I47" s="130" t="str">
        <f t="shared" si="1"/>
        <v/>
      </c>
    </row>
    <row r="48" spans="1:9">
      <c r="A48" s="132"/>
      <c r="B48" s="132" t="str">
        <f>IF(A48="","",VLOOKUP(Tableau1[[#This Row],[Mesures MAEC
(outils de gestion)]],'Référentiel mesures_paramètres'!A:B,2,FALSE))</f>
        <v/>
      </c>
      <c r="C48" s="128" t="str">
        <f>IF(A48="","",VLOOKUP(A48,'Référentiel mesures_paramètres'!A:E,3,FALSE))</f>
        <v/>
      </c>
      <c r="D48" s="128" t="str">
        <f>IF(A48="","",VLOOKUP(A48,'Référentiel mesures_paramètres'!A:E,4,FALSE))</f>
        <v/>
      </c>
      <c r="E48" s="129" t="str">
        <f>IF(A48="","",VLOOKUP(A48,'Référentiel mesures_paramètres'!A:E,5,FALSE))</f>
        <v/>
      </c>
      <c r="F48" s="133"/>
      <c r="G48" s="133"/>
      <c r="H48" s="130" t="str">
        <f t="shared" si="0"/>
        <v/>
      </c>
      <c r="I48" s="130" t="str">
        <f t="shared" si="1"/>
        <v/>
      </c>
    </row>
    <row r="49" spans="1:9">
      <c r="A49" s="132"/>
      <c r="B49" s="132" t="str">
        <f>IF(A49="","",VLOOKUP(Tableau1[[#This Row],[Mesures MAEC
(outils de gestion)]],'Référentiel mesures_paramètres'!A:B,2,FALSE))</f>
        <v/>
      </c>
      <c r="C49" s="128" t="str">
        <f>IF(A49="","",VLOOKUP(A49,'Référentiel mesures_paramètres'!A:E,3,FALSE))</f>
        <v/>
      </c>
      <c r="D49" s="128" t="str">
        <f>IF(A49="","",VLOOKUP(A49,'Référentiel mesures_paramètres'!A:E,4,FALSE))</f>
        <v/>
      </c>
      <c r="E49" s="129" t="str">
        <f>IF(A49="","",VLOOKUP(A49,'Référentiel mesures_paramètres'!A:E,5,FALSE))</f>
        <v/>
      </c>
      <c r="F49" s="133"/>
      <c r="G49" s="133"/>
      <c r="H49" s="130" t="str">
        <f t="shared" si="0"/>
        <v/>
      </c>
      <c r="I49" s="130" t="str">
        <f t="shared" si="1"/>
        <v/>
      </c>
    </row>
    <row r="50" spans="1:9">
      <c r="A50" s="132"/>
      <c r="B50" s="132" t="str">
        <f>IF(A50="","",VLOOKUP(Tableau1[[#This Row],[Mesures MAEC
(outils de gestion)]],'Référentiel mesures_paramètres'!A:B,2,FALSE))</f>
        <v/>
      </c>
      <c r="C50" s="128" t="str">
        <f>IF(A50="","",VLOOKUP(A50,'Référentiel mesures_paramètres'!A:E,3,FALSE))</f>
        <v/>
      </c>
      <c r="D50" s="128" t="str">
        <f>IF(A50="","",VLOOKUP(A50,'Référentiel mesures_paramètres'!A:E,4,FALSE))</f>
        <v/>
      </c>
      <c r="E50" s="129" t="str">
        <f>IF(A50="","",VLOOKUP(A50,'Référentiel mesures_paramètres'!A:E,5,FALSE))</f>
        <v/>
      </c>
      <c r="F50" s="133"/>
      <c r="G50" s="133"/>
      <c r="H50" s="130" t="str">
        <f t="shared" si="0"/>
        <v/>
      </c>
      <c r="I50" s="130" t="str">
        <f t="shared" si="1"/>
        <v/>
      </c>
    </row>
    <row r="51" spans="1:9">
      <c r="A51" s="132"/>
      <c r="B51" s="132" t="str">
        <f>IF(A51="","",VLOOKUP(Tableau1[[#This Row],[Mesures MAEC
(outils de gestion)]],'Référentiel mesures_paramètres'!A:B,2,FALSE))</f>
        <v/>
      </c>
      <c r="C51" s="128" t="str">
        <f>IF(A51="","",VLOOKUP(A51,'Référentiel mesures_paramètres'!A:E,3,FALSE))</f>
        <v/>
      </c>
      <c r="D51" s="128" t="str">
        <f>IF(A51="","",VLOOKUP(A51,'Référentiel mesures_paramètres'!A:E,4,FALSE))</f>
        <v/>
      </c>
      <c r="E51" s="129" t="str">
        <f>IF(A51="","",VLOOKUP(A51,'Référentiel mesures_paramètres'!A:E,5,FALSE))</f>
        <v/>
      </c>
      <c r="F51" s="133"/>
      <c r="G51" s="133"/>
      <c r="H51" s="130" t="str">
        <f t="shared" si="0"/>
        <v/>
      </c>
      <c r="I51" s="130" t="str">
        <f t="shared" si="1"/>
        <v/>
      </c>
    </row>
    <row r="52" spans="1:9">
      <c r="A52" s="132"/>
      <c r="B52" s="132" t="str">
        <f>IF(A52="","",VLOOKUP(Tableau1[[#This Row],[Mesures MAEC
(outils de gestion)]],'Référentiel mesures_paramètres'!A:B,2,FALSE))</f>
        <v/>
      </c>
      <c r="C52" s="128" t="str">
        <f>IF(A52="","",VLOOKUP(A52,'Référentiel mesures_paramètres'!A:E,3,FALSE))</f>
        <v/>
      </c>
      <c r="D52" s="128" t="str">
        <f>IF(A52="","",VLOOKUP(A52,'Référentiel mesures_paramètres'!A:E,4,FALSE))</f>
        <v/>
      </c>
      <c r="E52" s="129" t="str">
        <f>IF(A52="","",VLOOKUP(A52,'Référentiel mesures_paramètres'!A:E,5,FALSE))</f>
        <v/>
      </c>
      <c r="F52" s="133"/>
      <c r="G52" s="133"/>
      <c r="H52" s="130" t="str">
        <f t="shared" si="0"/>
        <v/>
      </c>
      <c r="I52" s="130" t="str">
        <f t="shared" si="1"/>
        <v/>
      </c>
    </row>
    <row r="53" spans="1:9">
      <c r="A53" s="132"/>
      <c r="B53" s="132" t="str">
        <f>IF(A53="","",VLOOKUP(Tableau1[[#This Row],[Mesures MAEC
(outils de gestion)]],'Référentiel mesures_paramètres'!A:B,2,FALSE))</f>
        <v/>
      </c>
      <c r="C53" s="128" t="str">
        <f>IF(A53="","",VLOOKUP(A53,'Référentiel mesures_paramètres'!A:E,3,FALSE))</f>
        <v/>
      </c>
      <c r="D53" s="128" t="str">
        <f>IF(A53="","",VLOOKUP(A53,'Référentiel mesures_paramètres'!A:E,4,FALSE))</f>
        <v/>
      </c>
      <c r="E53" s="129" t="str">
        <f>IF(A53="","",VLOOKUP(A53,'Référentiel mesures_paramètres'!A:E,5,FALSE))</f>
        <v/>
      </c>
      <c r="F53" s="133"/>
      <c r="G53" s="133"/>
      <c r="H53" s="130" t="str">
        <f t="shared" si="0"/>
        <v/>
      </c>
      <c r="I53" s="130" t="str">
        <f t="shared" si="1"/>
        <v/>
      </c>
    </row>
    <row r="54" spans="1:9">
      <c r="A54" s="132"/>
      <c r="B54" s="132" t="str">
        <f>IF(A54="","",VLOOKUP(Tableau1[[#This Row],[Mesures MAEC
(outils de gestion)]],'Référentiel mesures_paramètres'!A:B,2,FALSE))</f>
        <v/>
      </c>
      <c r="C54" s="128" t="str">
        <f>IF(A54="","",VLOOKUP(A54,'Référentiel mesures_paramètres'!A:E,3,FALSE))</f>
        <v/>
      </c>
      <c r="D54" s="128" t="str">
        <f>IF(A54="","",VLOOKUP(A54,'Référentiel mesures_paramètres'!A:E,4,FALSE))</f>
        <v/>
      </c>
      <c r="E54" s="129" t="str">
        <f>IF(A54="","",VLOOKUP(A54,'Référentiel mesures_paramètres'!A:E,5,FALSE))</f>
        <v/>
      </c>
      <c r="F54" s="133"/>
      <c r="G54" s="133"/>
      <c r="H54" s="130" t="str">
        <f t="shared" si="0"/>
        <v/>
      </c>
      <c r="I54" s="130" t="str">
        <f t="shared" si="1"/>
        <v/>
      </c>
    </row>
    <row r="55" spans="1:9">
      <c r="A55" s="132"/>
      <c r="B55" s="132" t="str">
        <f>IF(A55="","",VLOOKUP(Tableau1[[#This Row],[Mesures MAEC
(outils de gestion)]],'Référentiel mesures_paramètres'!A:B,2,FALSE))</f>
        <v/>
      </c>
      <c r="C55" s="128" t="str">
        <f>IF(A55="","",VLOOKUP(A55,'Référentiel mesures_paramètres'!A:E,3,FALSE))</f>
        <v/>
      </c>
      <c r="D55" s="128" t="str">
        <f>IF(A55="","",VLOOKUP(A55,'Référentiel mesures_paramètres'!A:E,4,FALSE))</f>
        <v/>
      </c>
      <c r="E55" s="129" t="str">
        <f>IF(A55="","",VLOOKUP(A55,'Référentiel mesures_paramètres'!A:E,5,FALSE))</f>
        <v/>
      </c>
      <c r="F55" s="133"/>
      <c r="G55" s="133"/>
      <c r="H55" s="130" t="str">
        <f t="shared" si="0"/>
        <v/>
      </c>
      <c r="I55" s="130" t="str">
        <f t="shared" si="1"/>
        <v/>
      </c>
    </row>
    <row r="56" spans="1:9">
      <c r="A56" s="132"/>
      <c r="B56" s="132" t="str">
        <f>IF(A56="","",VLOOKUP(Tableau1[[#This Row],[Mesures MAEC
(outils de gestion)]],'Référentiel mesures_paramètres'!A:B,2,FALSE))</f>
        <v/>
      </c>
      <c r="C56" s="128" t="str">
        <f>IF(A56="","",VLOOKUP(A56,'Référentiel mesures_paramètres'!A:E,3,FALSE))</f>
        <v/>
      </c>
      <c r="D56" s="128" t="str">
        <f>IF(A56="","",VLOOKUP(A56,'Référentiel mesures_paramètres'!A:E,4,FALSE))</f>
        <v/>
      </c>
      <c r="E56" s="129" t="str">
        <f>IF(A56="","",VLOOKUP(A56,'Référentiel mesures_paramètres'!A:E,5,FALSE))</f>
        <v/>
      </c>
      <c r="F56" s="133"/>
      <c r="G56" s="133"/>
      <c r="H56" s="130" t="str">
        <f t="shared" si="0"/>
        <v/>
      </c>
      <c r="I56" s="130" t="str">
        <f t="shared" si="1"/>
        <v/>
      </c>
    </row>
    <row r="57" spans="1:9">
      <c r="A57" s="132"/>
      <c r="B57" s="132" t="str">
        <f>IF(A57="","",VLOOKUP(Tableau1[[#This Row],[Mesures MAEC
(outils de gestion)]],'Référentiel mesures_paramètres'!A:B,2,FALSE))</f>
        <v/>
      </c>
      <c r="C57" s="128" t="str">
        <f>IF(A57="","",VLOOKUP(A57,'Référentiel mesures_paramètres'!A:E,3,FALSE))</f>
        <v/>
      </c>
      <c r="D57" s="128" t="str">
        <f>IF(A57="","",VLOOKUP(A57,'Référentiel mesures_paramètres'!A:E,4,FALSE))</f>
        <v/>
      </c>
      <c r="E57" s="129" t="str">
        <f>IF(A57="","",VLOOKUP(A57,'Référentiel mesures_paramètres'!A:E,5,FALSE))</f>
        <v/>
      </c>
      <c r="F57" s="133"/>
      <c r="G57" s="133"/>
      <c r="H57" s="130" t="str">
        <f t="shared" si="0"/>
        <v/>
      </c>
      <c r="I57" s="130" t="str">
        <f t="shared" si="1"/>
        <v/>
      </c>
    </row>
    <row r="58" spans="1:9">
      <c r="A58" s="132"/>
      <c r="B58" s="132" t="str">
        <f>IF(A58="","",VLOOKUP(Tableau1[[#This Row],[Mesures MAEC
(outils de gestion)]],'Référentiel mesures_paramètres'!A:B,2,FALSE))</f>
        <v/>
      </c>
      <c r="C58" s="128" t="str">
        <f>IF(A58="","",VLOOKUP(A58,'Référentiel mesures_paramètres'!A:E,3,FALSE))</f>
        <v/>
      </c>
      <c r="D58" s="128" t="str">
        <f>IF(A58="","",VLOOKUP(A58,'Référentiel mesures_paramètres'!A:E,4,FALSE))</f>
        <v/>
      </c>
      <c r="E58" s="129" t="str">
        <f>IF(A58="","",VLOOKUP(A58,'Référentiel mesures_paramètres'!A:E,5,FALSE))</f>
        <v/>
      </c>
      <c r="F58" s="133"/>
      <c r="G58" s="133"/>
      <c r="H58" s="130" t="str">
        <f t="shared" si="0"/>
        <v/>
      </c>
      <c r="I58" s="130" t="str">
        <f t="shared" si="1"/>
        <v/>
      </c>
    </row>
    <row r="59" spans="1:9">
      <c r="A59" s="132"/>
      <c r="B59" s="132" t="str">
        <f>IF(A59="","",VLOOKUP(Tableau1[[#This Row],[Mesures MAEC
(outils de gestion)]],'Référentiel mesures_paramètres'!A:B,2,FALSE))</f>
        <v/>
      </c>
      <c r="C59" s="128" t="str">
        <f>IF(A59="","",VLOOKUP(A59,'Référentiel mesures_paramètres'!A:E,3,FALSE))</f>
        <v/>
      </c>
      <c r="D59" s="128" t="str">
        <f>IF(A59="","",VLOOKUP(A59,'Référentiel mesures_paramètres'!A:E,4,FALSE))</f>
        <v/>
      </c>
      <c r="E59" s="129" t="str">
        <f>IF(A59="","",VLOOKUP(A59,'Référentiel mesures_paramètres'!A:E,5,FALSE))</f>
        <v/>
      </c>
      <c r="F59" s="133"/>
      <c r="G59" s="133"/>
      <c r="H59" s="130" t="str">
        <f t="shared" si="0"/>
        <v/>
      </c>
      <c r="I59" s="130" t="str">
        <f t="shared" si="1"/>
        <v/>
      </c>
    </row>
    <row r="60" spans="1:9">
      <c r="A60" s="132"/>
      <c r="B60" s="132" t="str">
        <f>IF(A60="","",VLOOKUP(Tableau1[[#This Row],[Mesures MAEC
(outils de gestion)]],'Référentiel mesures_paramètres'!A:B,2,FALSE))</f>
        <v/>
      </c>
      <c r="C60" s="128" t="str">
        <f>IF(A60="","",VLOOKUP(A60,'Référentiel mesures_paramètres'!A:E,3,FALSE))</f>
        <v/>
      </c>
      <c r="D60" s="128" t="str">
        <f>IF(A60="","",VLOOKUP(A60,'Référentiel mesures_paramètres'!A:E,4,FALSE))</f>
        <v/>
      </c>
      <c r="E60" s="129" t="str">
        <f>IF(A60="","",VLOOKUP(A60,'Référentiel mesures_paramètres'!A:E,5,FALSE))</f>
        <v/>
      </c>
      <c r="F60" s="133"/>
      <c r="G60" s="133"/>
      <c r="H60" s="130" t="str">
        <f t="shared" si="0"/>
        <v/>
      </c>
      <c r="I60" s="130" t="str">
        <f t="shared" si="1"/>
        <v/>
      </c>
    </row>
    <row r="61" spans="1:9">
      <c r="A61" s="132"/>
      <c r="B61" s="132" t="str">
        <f>IF(A61="","",VLOOKUP(Tableau1[[#This Row],[Mesures MAEC
(outils de gestion)]],'Référentiel mesures_paramètres'!A:B,2,FALSE))</f>
        <v/>
      </c>
      <c r="C61" s="128" t="str">
        <f>IF(A61="","",VLOOKUP(A61,'Référentiel mesures_paramètres'!A:E,3,FALSE))</f>
        <v/>
      </c>
      <c r="D61" s="128" t="str">
        <f>IF(A61="","",VLOOKUP(A61,'Référentiel mesures_paramètres'!A:E,4,FALSE))</f>
        <v/>
      </c>
      <c r="E61" s="129" t="str">
        <f>IF(A61="","",VLOOKUP(A61,'Référentiel mesures_paramètres'!A:E,5,FALSE))</f>
        <v/>
      </c>
      <c r="F61" s="133"/>
      <c r="G61" s="133"/>
      <c r="H61" s="130" t="str">
        <f t="shared" si="0"/>
        <v/>
      </c>
      <c r="I61" s="130" t="str">
        <f t="shared" si="1"/>
        <v/>
      </c>
    </row>
    <row r="62" spans="1:9">
      <c r="A62" s="132"/>
      <c r="B62" s="132" t="str">
        <f>IF(A62="","",VLOOKUP(Tableau1[[#This Row],[Mesures MAEC
(outils de gestion)]],'Référentiel mesures_paramètres'!A:B,2,FALSE))</f>
        <v/>
      </c>
      <c r="C62" s="128" t="str">
        <f>IF(A62="","",VLOOKUP(A62,'Référentiel mesures_paramètres'!A:E,3,FALSE))</f>
        <v/>
      </c>
      <c r="D62" s="128" t="str">
        <f>IF(A62="","",VLOOKUP(A62,'Référentiel mesures_paramètres'!A:E,4,FALSE))</f>
        <v/>
      </c>
      <c r="E62" s="129" t="str">
        <f>IF(A62="","",VLOOKUP(A62,'Référentiel mesures_paramètres'!A:E,5,FALSE))</f>
        <v/>
      </c>
      <c r="F62" s="133"/>
      <c r="G62" s="133"/>
      <c r="H62" s="130" t="str">
        <f t="shared" si="0"/>
        <v/>
      </c>
      <c r="I62" s="130" t="str">
        <f t="shared" si="1"/>
        <v/>
      </c>
    </row>
    <row r="63" spans="1:9">
      <c r="A63" s="132"/>
      <c r="B63" s="132" t="str">
        <f>IF(A63="","",VLOOKUP(Tableau1[[#This Row],[Mesures MAEC
(outils de gestion)]],'Référentiel mesures_paramètres'!A:B,2,FALSE))</f>
        <v/>
      </c>
      <c r="C63" s="128" t="str">
        <f>IF(A63="","",VLOOKUP(A63,'Référentiel mesures_paramètres'!A:E,3,FALSE))</f>
        <v/>
      </c>
      <c r="D63" s="128" t="str">
        <f>IF(A63="","",VLOOKUP(A63,'Référentiel mesures_paramètres'!A:E,4,FALSE))</f>
        <v/>
      </c>
      <c r="E63" s="129" t="str">
        <f>IF(A63="","",VLOOKUP(A63,'Référentiel mesures_paramètres'!A:E,5,FALSE))</f>
        <v/>
      </c>
      <c r="F63" s="133"/>
      <c r="G63" s="133"/>
      <c r="H63" s="130" t="str">
        <f t="shared" si="0"/>
        <v/>
      </c>
      <c r="I63" s="130" t="str">
        <f t="shared" si="1"/>
        <v/>
      </c>
    </row>
    <row r="64" spans="1:9">
      <c r="A64" s="132"/>
      <c r="B64" s="132" t="str">
        <f>IF(A64="","",VLOOKUP(Tableau1[[#This Row],[Mesures MAEC
(outils de gestion)]],'Référentiel mesures_paramètres'!A:B,2,FALSE))</f>
        <v/>
      </c>
      <c r="C64" s="128" t="str">
        <f>IF(A64="","",VLOOKUP(A64,'Référentiel mesures_paramètres'!A:E,3,FALSE))</f>
        <v/>
      </c>
      <c r="D64" s="128" t="str">
        <f>IF(A64="","",VLOOKUP(A64,'Référentiel mesures_paramètres'!A:E,4,FALSE))</f>
        <v/>
      </c>
      <c r="E64" s="129" t="str">
        <f>IF(A64="","",VLOOKUP(A64,'Référentiel mesures_paramètres'!A:E,5,FALSE))</f>
        <v/>
      </c>
      <c r="F64" s="133"/>
      <c r="G64" s="133"/>
      <c r="H64" s="130" t="str">
        <f t="shared" si="0"/>
        <v/>
      </c>
      <c r="I64" s="130" t="str">
        <f t="shared" si="1"/>
        <v/>
      </c>
    </row>
    <row r="65" spans="1:9">
      <c r="A65" s="132"/>
      <c r="B65" s="132" t="str">
        <f>IF(A65="","",VLOOKUP(Tableau1[[#This Row],[Mesures MAEC
(outils de gestion)]],'Référentiel mesures_paramètres'!A:B,2,FALSE))</f>
        <v/>
      </c>
      <c r="C65" s="128" t="str">
        <f>IF(A65="","",VLOOKUP(A65,'Référentiel mesures_paramètres'!A:E,3,FALSE))</f>
        <v/>
      </c>
      <c r="D65" s="128" t="str">
        <f>IF(A65="","",VLOOKUP(A65,'Référentiel mesures_paramètres'!A:E,4,FALSE))</f>
        <v/>
      </c>
      <c r="E65" s="129" t="str">
        <f>IF(A65="","",VLOOKUP(A65,'Référentiel mesures_paramètres'!A:E,5,FALSE))</f>
        <v/>
      </c>
      <c r="F65" s="133"/>
      <c r="G65" s="133"/>
      <c r="H65" s="130" t="str">
        <f t="shared" si="0"/>
        <v/>
      </c>
      <c r="I65" s="130" t="str">
        <f t="shared" si="1"/>
        <v/>
      </c>
    </row>
    <row r="66" spans="1:9">
      <c r="A66" s="132"/>
      <c r="B66" s="132" t="str">
        <f>IF(A66="","",VLOOKUP(Tableau1[[#This Row],[Mesures MAEC
(outils de gestion)]],'Référentiel mesures_paramètres'!A:B,2,FALSE))</f>
        <v/>
      </c>
      <c r="C66" s="128" t="str">
        <f>IF(A66="","",VLOOKUP(A66,'Référentiel mesures_paramètres'!A:E,3,FALSE))</f>
        <v/>
      </c>
      <c r="D66" s="128" t="str">
        <f>IF(A66="","",VLOOKUP(A66,'Référentiel mesures_paramètres'!A:E,4,FALSE))</f>
        <v/>
      </c>
      <c r="E66" s="129" t="str">
        <f>IF(A66="","",VLOOKUP(A66,'Référentiel mesures_paramètres'!A:E,5,FALSE))</f>
        <v/>
      </c>
      <c r="F66" s="133"/>
      <c r="G66" s="133"/>
      <c r="H66" s="130" t="str">
        <f t="shared" si="0"/>
        <v/>
      </c>
      <c r="I66" s="130" t="str">
        <f t="shared" si="1"/>
        <v/>
      </c>
    </row>
    <row r="67" spans="1:9">
      <c r="A67" s="132"/>
      <c r="B67" s="132" t="str">
        <f>IF(A67="","",VLOOKUP(Tableau1[[#This Row],[Mesures MAEC
(outils de gestion)]],'Référentiel mesures_paramètres'!A:B,2,FALSE))</f>
        <v/>
      </c>
      <c r="C67" s="128" t="str">
        <f>IF(A67="","",VLOOKUP(A67,'Référentiel mesures_paramètres'!A:E,3,FALSE))</f>
        <v/>
      </c>
      <c r="D67" s="128" t="str">
        <f>IF(A67="","",VLOOKUP(A67,'Référentiel mesures_paramètres'!A:E,4,FALSE))</f>
        <v/>
      </c>
      <c r="E67" s="129" t="str">
        <f>IF(A67="","",VLOOKUP(A67,'Référentiel mesures_paramètres'!A:E,5,FALSE))</f>
        <v/>
      </c>
      <c r="F67" s="133"/>
      <c r="G67" s="133"/>
      <c r="H67" s="130" t="str">
        <f t="shared" si="0"/>
        <v/>
      </c>
      <c r="I67" s="130" t="str">
        <f t="shared" si="1"/>
        <v/>
      </c>
    </row>
    <row r="68" spans="1:9">
      <c r="A68" s="132"/>
      <c r="B68" s="132" t="str">
        <f>IF(A68="","",VLOOKUP(Tableau1[[#This Row],[Mesures MAEC
(outils de gestion)]],'Référentiel mesures_paramètres'!A:B,2,FALSE))</f>
        <v/>
      </c>
      <c r="C68" s="128" t="str">
        <f>IF(A68="","",VLOOKUP(A68,'Référentiel mesures_paramètres'!A:E,3,FALSE))</f>
        <v/>
      </c>
      <c r="D68" s="128" t="str">
        <f>IF(A68="","",VLOOKUP(A68,'Référentiel mesures_paramètres'!A:E,4,FALSE))</f>
        <v/>
      </c>
      <c r="E68" s="129" t="str">
        <f>IF(A68="","",VLOOKUP(A68,'Référentiel mesures_paramètres'!A:E,5,FALSE))</f>
        <v/>
      </c>
      <c r="F68" s="133"/>
      <c r="G68" s="133"/>
      <c r="H68" s="130" t="str">
        <f t="shared" si="0"/>
        <v/>
      </c>
      <c r="I68" s="130" t="str">
        <f t="shared" si="1"/>
        <v/>
      </c>
    </row>
    <row r="69" spans="1:9">
      <c r="A69" s="132"/>
      <c r="B69" s="132" t="str">
        <f>IF(A69="","",VLOOKUP(Tableau1[[#This Row],[Mesures MAEC
(outils de gestion)]],'Référentiel mesures_paramètres'!A:B,2,FALSE))</f>
        <v/>
      </c>
      <c r="C69" s="128" t="str">
        <f>IF(A69="","",VLOOKUP(A69,'Référentiel mesures_paramètres'!A:E,3,FALSE))</f>
        <v/>
      </c>
      <c r="D69" s="128" t="str">
        <f>IF(A69="","",VLOOKUP(A69,'Référentiel mesures_paramètres'!A:E,4,FALSE))</f>
        <v/>
      </c>
      <c r="E69" s="129" t="str">
        <f>IF(A69="","",VLOOKUP(A69,'Référentiel mesures_paramètres'!A:E,5,FALSE))</f>
        <v/>
      </c>
      <c r="F69" s="133"/>
      <c r="G69" s="133"/>
      <c r="H69" s="130" t="str">
        <f t="shared" si="0"/>
        <v/>
      </c>
      <c r="I69" s="130" t="str">
        <f t="shared" si="1"/>
        <v/>
      </c>
    </row>
    <row r="70" spans="1:9">
      <c r="A70" s="132"/>
      <c r="B70" s="132" t="str">
        <f>IF(A70="","",VLOOKUP(Tableau1[[#This Row],[Mesures MAEC
(outils de gestion)]],'Référentiel mesures_paramètres'!A:B,2,FALSE))</f>
        <v/>
      </c>
      <c r="C70" s="128" t="str">
        <f>IF(A70="","",VLOOKUP(A70,'Référentiel mesures_paramètres'!A:E,3,FALSE))</f>
        <v/>
      </c>
      <c r="D70" s="128" t="str">
        <f>IF(A70="","",VLOOKUP(A70,'Référentiel mesures_paramètres'!A:E,4,FALSE))</f>
        <v/>
      </c>
      <c r="E70" s="129" t="str">
        <f>IF(A70="","",VLOOKUP(A70,'Référentiel mesures_paramètres'!A:E,5,FALSE))</f>
        <v/>
      </c>
      <c r="F70" s="133"/>
      <c r="G70" s="133"/>
      <c r="H70" s="130" t="str">
        <f t="shared" ref="H70:H99" si="2">IF(G70="","",E70*G70)</f>
        <v/>
      </c>
      <c r="I70" s="130" t="str">
        <f t="shared" ref="I70:I99" si="3">IF(G70="","",H70*5)</f>
        <v/>
      </c>
    </row>
    <row r="71" spans="1:9">
      <c r="A71" s="132"/>
      <c r="B71" s="132" t="str">
        <f>IF(A71="","",VLOOKUP(Tableau1[[#This Row],[Mesures MAEC
(outils de gestion)]],'Référentiel mesures_paramètres'!A:B,2,FALSE))</f>
        <v/>
      </c>
      <c r="C71" s="128" t="str">
        <f>IF(A71="","",VLOOKUP(A71,'Référentiel mesures_paramètres'!A:E,3,FALSE))</f>
        <v/>
      </c>
      <c r="D71" s="128" t="str">
        <f>IF(A71="","",VLOOKUP(A71,'Référentiel mesures_paramètres'!A:E,4,FALSE))</f>
        <v/>
      </c>
      <c r="E71" s="129" t="str">
        <f>IF(A71="","",VLOOKUP(A71,'Référentiel mesures_paramètres'!A:E,5,FALSE))</f>
        <v/>
      </c>
      <c r="F71" s="133"/>
      <c r="G71" s="133"/>
      <c r="H71" s="130" t="str">
        <f t="shared" si="2"/>
        <v/>
      </c>
      <c r="I71" s="130" t="str">
        <f t="shared" si="3"/>
        <v/>
      </c>
    </row>
    <row r="72" spans="1:9">
      <c r="A72" s="132"/>
      <c r="B72" s="132" t="str">
        <f>IF(A72="","",VLOOKUP(Tableau1[[#This Row],[Mesures MAEC
(outils de gestion)]],'Référentiel mesures_paramètres'!A:B,2,FALSE))</f>
        <v/>
      </c>
      <c r="C72" s="128" t="str">
        <f>IF(A72="","",VLOOKUP(A72,'Référentiel mesures_paramètres'!A:E,3,FALSE))</f>
        <v/>
      </c>
      <c r="D72" s="128" t="str">
        <f>IF(A72="","",VLOOKUP(A72,'Référentiel mesures_paramètres'!A:E,4,FALSE))</f>
        <v/>
      </c>
      <c r="E72" s="129" t="str">
        <f>IF(A72="","",VLOOKUP(A72,'Référentiel mesures_paramètres'!A:E,5,FALSE))</f>
        <v/>
      </c>
      <c r="F72" s="133"/>
      <c r="G72" s="133"/>
      <c r="H72" s="130" t="str">
        <f t="shared" si="2"/>
        <v/>
      </c>
      <c r="I72" s="130" t="str">
        <f t="shared" si="3"/>
        <v/>
      </c>
    </row>
    <row r="73" spans="1:9">
      <c r="A73" s="132"/>
      <c r="B73" s="132" t="str">
        <f>IF(A73="","",VLOOKUP(Tableau1[[#This Row],[Mesures MAEC
(outils de gestion)]],'Référentiel mesures_paramètres'!A:B,2,FALSE))</f>
        <v/>
      </c>
      <c r="C73" s="128" t="str">
        <f>IF(A73="","",VLOOKUP(A73,'Référentiel mesures_paramètres'!A:E,3,FALSE))</f>
        <v/>
      </c>
      <c r="D73" s="128" t="str">
        <f>IF(A73="","",VLOOKUP(A73,'Référentiel mesures_paramètres'!A:E,4,FALSE))</f>
        <v/>
      </c>
      <c r="E73" s="129" t="str">
        <f>IF(A73="","",VLOOKUP(A73,'Référentiel mesures_paramètres'!A:E,5,FALSE))</f>
        <v/>
      </c>
      <c r="F73" s="133"/>
      <c r="G73" s="133"/>
      <c r="H73" s="130" t="str">
        <f t="shared" si="2"/>
        <v/>
      </c>
      <c r="I73" s="130" t="str">
        <f t="shared" si="3"/>
        <v/>
      </c>
    </row>
    <row r="74" spans="1:9">
      <c r="A74" s="132"/>
      <c r="B74" s="132" t="str">
        <f>IF(A74="","",VLOOKUP(Tableau1[[#This Row],[Mesures MAEC
(outils de gestion)]],'Référentiel mesures_paramètres'!A:B,2,FALSE))</f>
        <v/>
      </c>
      <c r="C74" s="128" t="str">
        <f>IF(A74="","",VLOOKUP(A74,'Référentiel mesures_paramètres'!A:E,3,FALSE))</f>
        <v/>
      </c>
      <c r="D74" s="128" t="str">
        <f>IF(A74="","",VLOOKUP(A74,'Référentiel mesures_paramètres'!A:E,4,FALSE))</f>
        <v/>
      </c>
      <c r="E74" s="129" t="str">
        <f>IF(A74="","",VLOOKUP(A74,'Référentiel mesures_paramètres'!A:E,5,FALSE))</f>
        <v/>
      </c>
      <c r="F74" s="133"/>
      <c r="G74" s="133"/>
      <c r="H74" s="130" t="str">
        <f t="shared" si="2"/>
        <v/>
      </c>
      <c r="I74" s="130" t="str">
        <f t="shared" si="3"/>
        <v/>
      </c>
    </row>
    <row r="75" spans="1:9">
      <c r="A75" s="132"/>
      <c r="B75" s="132" t="str">
        <f>IF(A75="","",VLOOKUP(Tableau1[[#This Row],[Mesures MAEC
(outils de gestion)]],'Référentiel mesures_paramètres'!A:B,2,FALSE))</f>
        <v/>
      </c>
      <c r="C75" s="128" t="str">
        <f>IF(A75="","",VLOOKUP(A75,'Référentiel mesures_paramètres'!A:E,3,FALSE))</f>
        <v/>
      </c>
      <c r="D75" s="128" t="str">
        <f>IF(A75="","",VLOOKUP(A75,'Référentiel mesures_paramètres'!A:E,4,FALSE))</f>
        <v/>
      </c>
      <c r="E75" s="129" t="str">
        <f>IF(A75="","",VLOOKUP(A75,'Référentiel mesures_paramètres'!A:E,5,FALSE))</f>
        <v/>
      </c>
      <c r="F75" s="133"/>
      <c r="G75" s="133"/>
      <c r="H75" s="130" t="str">
        <f t="shared" si="2"/>
        <v/>
      </c>
      <c r="I75" s="130" t="str">
        <f t="shared" si="3"/>
        <v/>
      </c>
    </row>
    <row r="76" spans="1:9">
      <c r="A76" s="132"/>
      <c r="B76" s="132" t="str">
        <f>IF(A76="","",VLOOKUP(Tableau1[[#This Row],[Mesures MAEC
(outils de gestion)]],'Référentiel mesures_paramètres'!A:B,2,FALSE))</f>
        <v/>
      </c>
      <c r="C76" s="128" t="str">
        <f>IF(A76="","",VLOOKUP(A76,'Référentiel mesures_paramètres'!A:E,3,FALSE))</f>
        <v/>
      </c>
      <c r="D76" s="128" t="str">
        <f>IF(A76="","",VLOOKUP(A76,'Référentiel mesures_paramètres'!A:E,4,FALSE))</f>
        <v/>
      </c>
      <c r="E76" s="129" t="str">
        <f>IF(A76="","",VLOOKUP(A76,'Référentiel mesures_paramètres'!A:E,5,FALSE))</f>
        <v/>
      </c>
      <c r="F76" s="133"/>
      <c r="G76" s="133"/>
      <c r="H76" s="130" t="str">
        <f t="shared" si="2"/>
        <v/>
      </c>
      <c r="I76" s="130" t="str">
        <f t="shared" si="3"/>
        <v/>
      </c>
    </row>
    <row r="77" spans="1:9">
      <c r="A77" s="132"/>
      <c r="B77" s="132" t="str">
        <f>IF(A77="","",VLOOKUP(Tableau1[[#This Row],[Mesures MAEC
(outils de gestion)]],'Référentiel mesures_paramètres'!A:B,2,FALSE))</f>
        <v/>
      </c>
      <c r="C77" s="128" t="str">
        <f>IF(A77="","",VLOOKUP(A77,'Référentiel mesures_paramètres'!A:E,3,FALSE))</f>
        <v/>
      </c>
      <c r="D77" s="128" t="str">
        <f>IF(A77="","",VLOOKUP(A77,'Référentiel mesures_paramètres'!A:E,4,FALSE))</f>
        <v/>
      </c>
      <c r="E77" s="129" t="str">
        <f>IF(A77="","",VLOOKUP(A77,'Référentiel mesures_paramètres'!A:E,5,FALSE))</f>
        <v/>
      </c>
      <c r="F77" s="133"/>
      <c r="G77" s="133"/>
      <c r="H77" s="130" t="str">
        <f t="shared" si="2"/>
        <v/>
      </c>
      <c r="I77" s="130" t="str">
        <f t="shared" si="3"/>
        <v/>
      </c>
    </row>
    <row r="78" spans="1:9">
      <c r="A78" s="132"/>
      <c r="B78" s="132" t="str">
        <f>IF(A78="","",VLOOKUP(Tableau1[[#This Row],[Mesures MAEC
(outils de gestion)]],'Référentiel mesures_paramètres'!A:B,2,FALSE))</f>
        <v/>
      </c>
      <c r="C78" s="128" t="str">
        <f>IF(A78="","",VLOOKUP(A78,'Référentiel mesures_paramètres'!A:E,3,FALSE))</f>
        <v/>
      </c>
      <c r="D78" s="128" t="str">
        <f>IF(A78="","",VLOOKUP(A78,'Référentiel mesures_paramètres'!A:E,4,FALSE))</f>
        <v/>
      </c>
      <c r="E78" s="129" t="str">
        <f>IF(A78="","",VLOOKUP(A78,'Référentiel mesures_paramètres'!A:E,5,FALSE))</f>
        <v/>
      </c>
      <c r="F78" s="133"/>
      <c r="G78" s="133"/>
      <c r="H78" s="130" t="str">
        <f t="shared" si="2"/>
        <v/>
      </c>
      <c r="I78" s="130" t="str">
        <f t="shared" si="3"/>
        <v/>
      </c>
    </row>
    <row r="79" spans="1:9">
      <c r="A79" s="132"/>
      <c r="B79" s="132" t="str">
        <f>IF(A79="","",VLOOKUP(Tableau1[[#This Row],[Mesures MAEC
(outils de gestion)]],'Référentiel mesures_paramètres'!A:B,2,FALSE))</f>
        <v/>
      </c>
      <c r="C79" s="128" t="str">
        <f>IF(A79="","",VLOOKUP(A79,'Référentiel mesures_paramètres'!A:E,3,FALSE))</f>
        <v/>
      </c>
      <c r="D79" s="128" t="str">
        <f>IF(A79="","",VLOOKUP(A79,'Référentiel mesures_paramètres'!A:E,4,FALSE))</f>
        <v/>
      </c>
      <c r="E79" s="129" t="str">
        <f>IF(A79="","",VLOOKUP(A79,'Référentiel mesures_paramètres'!A:E,5,FALSE))</f>
        <v/>
      </c>
      <c r="F79" s="133"/>
      <c r="G79" s="133"/>
      <c r="H79" s="130" t="str">
        <f t="shared" si="2"/>
        <v/>
      </c>
      <c r="I79" s="130" t="str">
        <f t="shared" si="3"/>
        <v/>
      </c>
    </row>
    <row r="80" spans="1:9">
      <c r="A80" s="132"/>
      <c r="B80" s="132" t="str">
        <f>IF(A80="","",VLOOKUP(Tableau1[[#This Row],[Mesures MAEC
(outils de gestion)]],'Référentiel mesures_paramètres'!A:B,2,FALSE))</f>
        <v/>
      </c>
      <c r="C80" s="128" t="str">
        <f>IF(A80="","",VLOOKUP(A80,'Référentiel mesures_paramètres'!A:E,3,FALSE))</f>
        <v/>
      </c>
      <c r="D80" s="128" t="str">
        <f>IF(A80="","",VLOOKUP(A80,'Référentiel mesures_paramètres'!A:E,4,FALSE))</f>
        <v/>
      </c>
      <c r="E80" s="129" t="str">
        <f>IF(A80="","",VLOOKUP(A80,'Référentiel mesures_paramètres'!A:E,5,FALSE))</f>
        <v/>
      </c>
      <c r="F80" s="133"/>
      <c r="G80" s="133"/>
      <c r="H80" s="130" t="str">
        <f t="shared" si="2"/>
        <v/>
      </c>
      <c r="I80" s="130" t="str">
        <f t="shared" si="3"/>
        <v/>
      </c>
    </row>
    <row r="81" spans="1:9">
      <c r="A81" s="132"/>
      <c r="B81" s="132" t="str">
        <f>IF(A81="","",VLOOKUP(Tableau1[[#This Row],[Mesures MAEC
(outils de gestion)]],'Référentiel mesures_paramètres'!A:B,2,FALSE))</f>
        <v/>
      </c>
      <c r="C81" s="128" t="str">
        <f>IF(A81="","",VLOOKUP(A81,'Référentiel mesures_paramètres'!A:E,3,FALSE))</f>
        <v/>
      </c>
      <c r="D81" s="128" t="str">
        <f>IF(A81="","",VLOOKUP(A81,'Référentiel mesures_paramètres'!A:E,4,FALSE))</f>
        <v/>
      </c>
      <c r="E81" s="129" t="str">
        <f>IF(A81="","",VLOOKUP(A81,'Référentiel mesures_paramètres'!A:E,5,FALSE))</f>
        <v/>
      </c>
      <c r="F81" s="133"/>
      <c r="G81" s="133"/>
      <c r="H81" s="130" t="str">
        <f t="shared" si="2"/>
        <v/>
      </c>
      <c r="I81" s="130" t="str">
        <f t="shared" si="3"/>
        <v/>
      </c>
    </row>
    <row r="82" spans="1:9">
      <c r="A82" s="132"/>
      <c r="B82" s="132" t="str">
        <f>IF(A82="","",VLOOKUP(Tableau1[[#This Row],[Mesures MAEC
(outils de gestion)]],'Référentiel mesures_paramètres'!A:B,2,FALSE))</f>
        <v/>
      </c>
      <c r="C82" s="128" t="str">
        <f>IF(A82="","",VLOOKUP(A82,'Référentiel mesures_paramètres'!A:E,3,FALSE))</f>
        <v/>
      </c>
      <c r="D82" s="128" t="str">
        <f>IF(A82="","",VLOOKUP(A82,'Référentiel mesures_paramètres'!A:E,4,FALSE))</f>
        <v/>
      </c>
      <c r="E82" s="129" t="str">
        <f>IF(A82="","",VLOOKUP(A82,'Référentiel mesures_paramètres'!A:E,5,FALSE))</f>
        <v/>
      </c>
      <c r="F82" s="133"/>
      <c r="G82" s="133"/>
      <c r="H82" s="130" t="str">
        <f t="shared" si="2"/>
        <v/>
      </c>
      <c r="I82" s="130" t="str">
        <f t="shared" si="3"/>
        <v/>
      </c>
    </row>
    <row r="83" spans="1:9">
      <c r="A83" s="132"/>
      <c r="B83" s="132" t="str">
        <f>IF(A83="","",VLOOKUP(Tableau1[[#This Row],[Mesures MAEC
(outils de gestion)]],'Référentiel mesures_paramètres'!A:B,2,FALSE))</f>
        <v/>
      </c>
      <c r="C83" s="128" t="str">
        <f>IF(A83="","",VLOOKUP(A83,'Référentiel mesures_paramètres'!A:E,3,FALSE))</f>
        <v/>
      </c>
      <c r="D83" s="128" t="str">
        <f>IF(A83="","",VLOOKUP(A83,'Référentiel mesures_paramètres'!A:E,4,FALSE))</f>
        <v/>
      </c>
      <c r="E83" s="129" t="str">
        <f>IF(A83="","",VLOOKUP(A83,'Référentiel mesures_paramètres'!A:E,5,FALSE))</f>
        <v/>
      </c>
      <c r="F83" s="133"/>
      <c r="G83" s="133"/>
      <c r="H83" s="130" t="str">
        <f t="shared" si="2"/>
        <v/>
      </c>
      <c r="I83" s="130" t="str">
        <f t="shared" si="3"/>
        <v/>
      </c>
    </row>
    <row r="84" spans="1:9">
      <c r="A84" s="132"/>
      <c r="B84" s="132" t="str">
        <f>IF(A84="","",VLOOKUP(Tableau1[[#This Row],[Mesures MAEC
(outils de gestion)]],'Référentiel mesures_paramètres'!A:B,2,FALSE))</f>
        <v/>
      </c>
      <c r="C84" s="128" t="str">
        <f>IF(A84="","",VLOOKUP(A84,'Référentiel mesures_paramètres'!A:E,3,FALSE))</f>
        <v/>
      </c>
      <c r="D84" s="128" t="str">
        <f>IF(A84="","",VLOOKUP(A84,'Référentiel mesures_paramètres'!A:E,4,FALSE))</f>
        <v/>
      </c>
      <c r="E84" s="129" t="str">
        <f>IF(A84="","",VLOOKUP(A84,'Référentiel mesures_paramètres'!A:E,5,FALSE))</f>
        <v/>
      </c>
      <c r="F84" s="133"/>
      <c r="G84" s="133"/>
      <c r="H84" s="130" t="str">
        <f t="shared" si="2"/>
        <v/>
      </c>
      <c r="I84" s="130" t="str">
        <f t="shared" si="3"/>
        <v/>
      </c>
    </row>
    <row r="85" spans="1:9">
      <c r="A85" s="132"/>
      <c r="B85" s="132" t="str">
        <f>IF(A85="","",VLOOKUP(Tableau1[[#This Row],[Mesures MAEC
(outils de gestion)]],'Référentiel mesures_paramètres'!A:B,2,FALSE))</f>
        <v/>
      </c>
      <c r="C85" s="128" t="str">
        <f>IF(A85="","",VLOOKUP(A85,'Référentiel mesures_paramètres'!A:E,3,FALSE))</f>
        <v/>
      </c>
      <c r="D85" s="128" t="str">
        <f>IF(A85="","",VLOOKUP(A85,'Référentiel mesures_paramètres'!A:E,4,FALSE))</f>
        <v/>
      </c>
      <c r="E85" s="129" t="str">
        <f>IF(A85="","",VLOOKUP(A85,'Référentiel mesures_paramètres'!A:E,5,FALSE))</f>
        <v/>
      </c>
      <c r="F85" s="133"/>
      <c r="G85" s="133"/>
      <c r="H85" s="130" t="str">
        <f t="shared" si="2"/>
        <v/>
      </c>
      <c r="I85" s="130" t="str">
        <f t="shared" si="3"/>
        <v/>
      </c>
    </row>
    <row r="86" spans="1:9">
      <c r="A86" s="132"/>
      <c r="B86" s="132" t="str">
        <f>IF(A86="","",VLOOKUP(Tableau1[[#This Row],[Mesures MAEC
(outils de gestion)]],'Référentiel mesures_paramètres'!A:B,2,FALSE))</f>
        <v/>
      </c>
      <c r="C86" s="128" t="str">
        <f>IF(A86="","",VLOOKUP(A86,'Référentiel mesures_paramètres'!A:E,3,FALSE))</f>
        <v/>
      </c>
      <c r="D86" s="128" t="str">
        <f>IF(A86="","",VLOOKUP(A86,'Référentiel mesures_paramètres'!A:E,4,FALSE))</f>
        <v/>
      </c>
      <c r="E86" s="129" t="str">
        <f>IF(A86="","",VLOOKUP(A86,'Référentiel mesures_paramètres'!A:E,5,FALSE))</f>
        <v/>
      </c>
      <c r="F86" s="133"/>
      <c r="G86" s="133"/>
      <c r="H86" s="130" t="str">
        <f t="shared" si="2"/>
        <v/>
      </c>
      <c r="I86" s="130" t="str">
        <f t="shared" si="3"/>
        <v/>
      </c>
    </row>
    <row r="87" spans="1:9">
      <c r="A87" s="132"/>
      <c r="B87" s="132" t="str">
        <f>IF(A87="","",VLOOKUP(Tableau1[[#This Row],[Mesures MAEC
(outils de gestion)]],'Référentiel mesures_paramètres'!A:B,2,FALSE))</f>
        <v/>
      </c>
      <c r="C87" s="128" t="str">
        <f>IF(A87="","",VLOOKUP(A87,'Référentiel mesures_paramètres'!A:E,3,FALSE))</f>
        <v/>
      </c>
      <c r="D87" s="128" t="str">
        <f>IF(A87="","",VLOOKUP(A87,'Référentiel mesures_paramètres'!A:E,4,FALSE))</f>
        <v/>
      </c>
      <c r="E87" s="129" t="str">
        <f>IF(A87="","",VLOOKUP(A87,'Référentiel mesures_paramètres'!A:E,5,FALSE))</f>
        <v/>
      </c>
      <c r="F87" s="133"/>
      <c r="G87" s="133"/>
      <c r="H87" s="130" t="str">
        <f t="shared" si="2"/>
        <v/>
      </c>
      <c r="I87" s="130" t="str">
        <f t="shared" si="3"/>
        <v/>
      </c>
    </row>
    <row r="88" spans="1:9">
      <c r="A88" s="132"/>
      <c r="B88" s="132" t="str">
        <f>IF(A88="","",VLOOKUP(Tableau1[[#This Row],[Mesures MAEC
(outils de gestion)]],'Référentiel mesures_paramètres'!A:B,2,FALSE))</f>
        <v/>
      </c>
      <c r="C88" s="128" t="str">
        <f>IF(A88="","",VLOOKUP(A88,'Référentiel mesures_paramètres'!A:E,3,FALSE))</f>
        <v/>
      </c>
      <c r="D88" s="128" t="str">
        <f>IF(A88="","",VLOOKUP(A88,'Référentiel mesures_paramètres'!A:E,4,FALSE))</f>
        <v/>
      </c>
      <c r="E88" s="129" t="str">
        <f>IF(A88="","",VLOOKUP(A88,'Référentiel mesures_paramètres'!A:E,5,FALSE))</f>
        <v/>
      </c>
      <c r="F88" s="133"/>
      <c r="G88" s="133"/>
      <c r="H88" s="130" t="str">
        <f t="shared" si="2"/>
        <v/>
      </c>
      <c r="I88" s="130" t="str">
        <f t="shared" si="3"/>
        <v/>
      </c>
    </row>
    <row r="89" spans="1:9">
      <c r="A89" s="132"/>
      <c r="B89" s="132" t="str">
        <f>IF(A89="","",VLOOKUP(Tableau1[[#This Row],[Mesures MAEC
(outils de gestion)]],'Référentiel mesures_paramètres'!A:B,2,FALSE))</f>
        <v/>
      </c>
      <c r="C89" s="128" t="str">
        <f>IF(A89="","",VLOOKUP(A89,'Référentiel mesures_paramètres'!A:E,3,FALSE))</f>
        <v/>
      </c>
      <c r="D89" s="128" t="str">
        <f>IF(A89="","",VLOOKUP(A89,'Référentiel mesures_paramètres'!A:E,4,FALSE))</f>
        <v/>
      </c>
      <c r="E89" s="129" t="str">
        <f>IF(A89="","",VLOOKUP(A89,'Référentiel mesures_paramètres'!A:E,5,FALSE))</f>
        <v/>
      </c>
      <c r="F89" s="133"/>
      <c r="G89" s="133"/>
      <c r="H89" s="130" t="str">
        <f t="shared" si="2"/>
        <v/>
      </c>
      <c r="I89" s="130" t="str">
        <f t="shared" si="3"/>
        <v/>
      </c>
    </row>
    <row r="90" spans="1:9">
      <c r="A90" s="132"/>
      <c r="B90" s="132" t="str">
        <f>IF(A90="","",VLOOKUP(Tableau1[[#This Row],[Mesures MAEC
(outils de gestion)]],'Référentiel mesures_paramètres'!A:B,2,FALSE))</f>
        <v/>
      </c>
      <c r="C90" s="128" t="str">
        <f>IF(A90="","",VLOOKUP(A90,'Référentiel mesures_paramètres'!A:E,3,FALSE))</f>
        <v/>
      </c>
      <c r="D90" s="128" t="str">
        <f>IF(A90="","",VLOOKUP(A90,'Référentiel mesures_paramètres'!A:E,4,FALSE))</f>
        <v/>
      </c>
      <c r="E90" s="129" t="str">
        <f>IF(A90="","",VLOOKUP(A90,'Référentiel mesures_paramètres'!A:E,5,FALSE))</f>
        <v/>
      </c>
      <c r="F90" s="133"/>
      <c r="G90" s="133"/>
      <c r="H90" s="130" t="str">
        <f t="shared" si="2"/>
        <v/>
      </c>
      <c r="I90" s="130" t="str">
        <f t="shared" si="3"/>
        <v/>
      </c>
    </row>
    <row r="91" spans="1:9">
      <c r="A91" s="132"/>
      <c r="B91" s="132" t="str">
        <f>IF(A91="","",VLOOKUP(Tableau1[[#This Row],[Mesures MAEC
(outils de gestion)]],'Référentiel mesures_paramètres'!A:B,2,FALSE))</f>
        <v/>
      </c>
      <c r="C91" s="128" t="str">
        <f>IF(A91="","",VLOOKUP(A91,'Référentiel mesures_paramètres'!A:E,3,FALSE))</f>
        <v/>
      </c>
      <c r="D91" s="128" t="str">
        <f>IF(A91="","",VLOOKUP(A91,'Référentiel mesures_paramètres'!A:E,4,FALSE))</f>
        <v/>
      </c>
      <c r="E91" s="129" t="str">
        <f>IF(A91="","",VLOOKUP(A91,'Référentiel mesures_paramètres'!A:E,5,FALSE))</f>
        <v/>
      </c>
      <c r="F91" s="133"/>
      <c r="G91" s="133"/>
      <c r="H91" s="130" t="str">
        <f t="shared" si="2"/>
        <v/>
      </c>
      <c r="I91" s="130" t="str">
        <f t="shared" si="3"/>
        <v/>
      </c>
    </row>
    <row r="92" spans="1:9">
      <c r="A92" s="132"/>
      <c r="B92" s="132" t="str">
        <f>IF(A92="","",VLOOKUP(Tableau1[[#This Row],[Mesures MAEC
(outils de gestion)]],'Référentiel mesures_paramètres'!A:B,2,FALSE))</f>
        <v/>
      </c>
      <c r="C92" s="128" t="str">
        <f>IF(A92="","",VLOOKUP(A92,'Référentiel mesures_paramètres'!A:E,3,FALSE))</f>
        <v/>
      </c>
      <c r="D92" s="128" t="str">
        <f>IF(A92="","",VLOOKUP(A92,'Référentiel mesures_paramètres'!A:E,4,FALSE))</f>
        <v/>
      </c>
      <c r="E92" s="129" t="str">
        <f>IF(A92="","",VLOOKUP(A92,'Référentiel mesures_paramètres'!A:E,5,FALSE))</f>
        <v/>
      </c>
      <c r="F92" s="133"/>
      <c r="G92" s="133"/>
      <c r="H92" s="130" t="str">
        <f t="shared" si="2"/>
        <v/>
      </c>
      <c r="I92" s="130" t="str">
        <f t="shared" si="3"/>
        <v/>
      </c>
    </row>
    <row r="93" spans="1:9">
      <c r="A93" s="132"/>
      <c r="B93" s="132" t="str">
        <f>IF(A93="","",VLOOKUP(Tableau1[[#This Row],[Mesures MAEC
(outils de gestion)]],'Référentiel mesures_paramètres'!A:B,2,FALSE))</f>
        <v/>
      </c>
      <c r="C93" s="128" t="str">
        <f>IF(A93="","",VLOOKUP(A93,'Référentiel mesures_paramètres'!A:E,3,FALSE))</f>
        <v/>
      </c>
      <c r="D93" s="128" t="str">
        <f>IF(A93="","",VLOOKUP(A93,'Référentiel mesures_paramètres'!A:E,4,FALSE))</f>
        <v/>
      </c>
      <c r="E93" s="129" t="str">
        <f>IF(A93="","",VLOOKUP(A93,'Référentiel mesures_paramètres'!A:E,5,FALSE))</f>
        <v/>
      </c>
      <c r="F93" s="133"/>
      <c r="G93" s="133"/>
      <c r="H93" s="130" t="str">
        <f t="shared" si="2"/>
        <v/>
      </c>
      <c r="I93" s="130" t="str">
        <f t="shared" si="3"/>
        <v/>
      </c>
    </row>
    <row r="94" spans="1:9">
      <c r="A94" s="132"/>
      <c r="B94" s="132" t="str">
        <f>IF(A94="","",VLOOKUP(Tableau1[[#This Row],[Mesures MAEC
(outils de gestion)]],'Référentiel mesures_paramètres'!A:B,2,FALSE))</f>
        <v/>
      </c>
      <c r="C94" s="128" t="str">
        <f>IF(A94="","",VLOOKUP(A94,'Référentiel mesures_paramètres'!A:E,3,FALSE))</f>
        <v/>
      </c>
      <c r="D94" s="128" t="str">
        <f>IF(A94="","",VLOOKUP(A94,'Référentiel mesures_paramètres'!A:E,4,FALSE))</f>
        <v/>
      </c>
      <c r="E94" s="129" t="str">
        <f>IF(A94="","",VLOOKUP(A94,'Référentiel mesures_paramètres'!A:E,5,FALSE))</f>
        <v/>
      </c>
      <c r="F94" s="133"/>
      <c r="G94" s="133"/>
      <c r="H94" s="130" t="str">
        <f t="shared" si="2"/>
        <v/>
      </c>
      <c r="I94" s="130" t="str">
        <f t="shared" si="3"/>
        <v/>
      </c>
    </row>
    <row r="95" spans="1:9">
      <c r="A95" s="132"/>
      <c r="B95" s="132" t="str">
        <f>IF(A95="","",VLOOKUP(Tableau1[[#This Row],[Mesures MAEC
(outils de gestion)]],'Référentiel mesures_paramètres'!A:B,2,FALSE))</f>
        <v/>
      </c>
      <c r="C95" s="128" t="str">
        <f>IF(A95="","",VLOOKUP(A95,'Référentiel mesures_paramètres'!A:E,3,FALSE))</f>
        <v/>
      </c>
      <c r="D95" s="128" t="str">
        <f>IF(A95="","",VLOOKUP(A95,'Référentiel mesures_paramètres'!A:E,4,FALSE))</f>
        <v/>
      </c>
      <c r="E95" s="129" t="str">
        <f>IF(A95="","",VLOOKUP(A95,'Référentiel mesures_paramètres'!A:E,5,FALSE))</f>
        <v/>
      </c>
      <c r="F95" s="133"/>
      <c r="G95" s="133"/>
      <c r="H95" s="130" t="str">
        <f t="shared" si="2"/>
        <v/>
      </c>
      <c r="I95" s="130" t="str">
        <f t="shared" si="3"/>
        <v/>
      </c>
    </row>
    <row r="96" spans="1:9">
      <c r="A96" s="132"/>
      <c r="B96" s="132" t="str">
        <f>IF(A96="","",VLOOKUP(Tableau1[[#This Row],[Mesures MAEC
(outils de gestion)]],'Référentiel mesures_paramètres'!A:B,2,FALSE))</f>
        <v/>
      </c>
      <c r="C96" s="128" t="str">
        <f>IF(A96="","",VLOOKUP(A96,'Référentiel mesures_paramètres'!A:E,3,FALSE))</f>
        <v/>
      </c>
      <c r="D96" s="128" t="str">
        <f>IF(A96="","",VLOOKUP(A96,'Référentiel mesures_paramètres'!A:E,4,FALSE))</f>
        <v/>
      </c>
      <c r="E96" s="129" t="str">
        <f>IF(A96="","",VLOOKUP(A96,'Référentiel mesures_paramètres'!A:E,5,FALSE))</f>
        <v/>
      </c>
      <c r="F96" s="133"/>
      <c r="G96" s="133"/>
      <c r="H96" s="130" t="str">
        <f t="shared" si="2"/>
        <v/>
      </c>
      <c r="I96" s="130" t="str">
        <f t="shared" si="3"/>
        <v/>
      </c>
    </row>
    <row r="97" spans="1:9">
      <c r="A97" s="132"/>
      <c r="B97" s="132" t="str">
        <f>IF(A97="","",VLOOKUP(Tableau1[[#This Row],[Mesures MAEC
(outils de gestion)]],'Référentiel mesures_paramètres'!A:B,2,FALSE))</f>
        <v/>
      </c>
      <c r="C97" s="128" t="str">
        <f>IF(A97="","",VLOOKUP(A97,'Référentiel mesures_paramètres'!A:E,3,FALSE))</f>
        <v/>
      </c>
      <c r="D97" s="128" t="str">
        <f>IF(A97="","",VLOOKUP(A97,'Référentiel mesures_paramètres'!A:E,4,FALSE))</f>
        <v/>
      </c>
      <c r="E97" s="129" t="str">
        <f>IF(A97="","",VLOOKUP(A97,'Référentiel mesures_paramètres'!A:E,5,FALSE))</f>
        <v/>
      </c>
      <c r="F97" s="133"/>
      <c r="G97" s="133"/>
      <c r="H97" s="130" t="str">
        <f t="shared" si="2"/>
        <v/>
      </c>
      <c r="I97" s="130" t="str">
        <f t="shared" si="3"/>
        <v/>
      </c>
    </row>
    <row r="98" spans="1:9">
      <c r="A98" s="132"/>
      <c r="B98" s="132" t="str">
        <f>IF(A98="","",VLOOKUP(Tableau1[[#This Row],[Mesures MAEC
(outils de gestion)]],'Référentiel mesures_paramètres'!A:B,2,FALSE))</f>
        <v/>
      </c>
      <c r="C98" s="128" t="str">
        <f>IF(A98="","",VLOOKUP(A98,'Référentiel mesures_paramètres'!A:E,3,FALSE))</f>
        <v/>
      </c>
      <c r="D98" s="128" t="str">
        <f>IF(A98="","",VLOOKUP(A98,'Référentiel mesures_paramètres'!A:E,4,FALSE))</f>
        <v/>
      </c>
      <c r="E98" s="129" t="str">
        <f>IF(A98="","",VLOOKUP(A98,'Référentiel mesures_paramètres'!A:E,5,FALSE))</f>
        <v/>
      </c>
      <c r="F98" s="133"/>
      <c r="G98" s="133"/>
      <c r="H98" s="130" t="str">
        <f t="shared" si="2"/>
        <v/>
      </c>
      <c r="I98" s="130" t="str">
        <f t="shared" si="3"/>
        <v/>
      </c>
    </row>
    <row r="99" spans="1:9">
      <c r="A99" s="132"/>
      <c r="B99" s="132" t="str">
        <f>IF(A99="","",VLOOKUP(Tableau1[[#This Row],[Mesures MAEC
(outils de gestion)]],'Référentiel mesures_paramètres'!A:B,2,FALSE))</f>
        <v/>
      </c>
      <c r="C99" s="128" t="str">
        <f>IF(A99="","",VLOOKUP(A99,'Référentiel mesures_paramètres'!A:E,3,FALSE))</f>
        <v/>
      </c>
      <c r="D99" s="128" t="str">
        <f>IF(A99="","",VLOOKUP(A99,'Référentiel mesures_paramètres'!A:E,4,FALSE))</f>
        <v/>
      </c>
      <c r="E99" s="129" t="str">
        <f>IF(A99="","",VLOOKUP(A99,'Référentiel mesures_paramètres'!A:E,5,FALSE))</f>
        <v/>
      </c>
      <c r="F99" s="133"/>
      <c r="G99" s="133"/>
      <c r="H99" s="130" t="str">
        <f t="shared" si="2"/>
        <v/>
      </c>
      <c r="I99" s="130" t="str">
        <f t="shared" si="3"/>
        <v/>
      </c>
    </row>
    <row r="100" spans="1:9" ht="4.5" customHeight="1"/>
    <row r="101" spans="1:9" ht="15.75">
      <c r="A101" s="134" t="s">
        <v>184</v>
      </c>
      <c r="B101" s="134"/>
      <c r="C101" s="134"/>
      <c r="D101" s="134"/>
      <c r="E101" s="134"/>
      <c r="F101" s="135">
        <f>SUM(Tableau1[Nombre d''exploitations concernées])</f>
        <v>0</v>
      </c>
      <c r="G101" s="135">
        <f>SUM(Tableau1[Surfaces concernées (campagne 2025 uniquement)])</f>
        <v>0</v>
      </c>
      <c r="H101" s="136">
        <f>SUM(Tableau1[Montant annuel prévisionnel])</f>
        <v>0</v>
      </c>
      <c r="I101" s="136">
        <f>SUM(Tableau1[Montant prévisionnel sur 5 ans])</f>
        <v>0</v>
      </c>
    </row>
  </sheetData>
  <sheetProtection algorithmName="SHA-512" hashValue="dJHo33w57QPiRleTRM01Z+HIP212/8aWUTzdWbU83eYXsroOUf2iCvqF9NIBeeczzXUNqfLgdLxYiq0nCCxs1A==" saltValue="l3W2KCYb9XjGoU1tcwisMA==" spinCount="100000" sheet="1" objects="1" scenarios="1"/>
  <dataValidations count="3">
    <dataValidation type="list" allowBlank="1" showInputMessage="1" showErrorMessage="1" sqref="A5:A99 B6:B99">
      <formula1>ListeB</formula1>
    </dataValidation>
    <dataValidation type="whole" operator="greaterThan" allowBlank="1" showInputMessage="1" showErrorMessage="1" promptTitle="Info" prompt="saisir une valeur numéraire supérieure à 0" sqref="F5:F99">
      <formula1>0</formula1>
    </dataValidation>
    <dataValidation type="whole" operator="greaterThan" allowBlank="1" showInputMessage="1" showErrorMessage="1" promptTitle="Info" prompt="Saisir une valeur numéraire supérieure à 0._x000a_Sinon, la mesure ne sera pas ouverte." sqref="G5:G99">
      <formula1>0</formula1>
    </dataValidation>
  </dataValidations>
  <pageMargins left="0.7" right="0.7" top="0.75" bottom="0.75" header="0.3" footer="0.3"/>
  <pageSetup paperSize="9" orientation="portrait" r:id="rId1"/>
  <ignoredErrors>
    <ignoredError sqref="B3 B5" unlockedFormula="1"/>
    <ignoredError sqref="B6:B41 B42:B99" unlockedFormula="1" listDataValidation="1"/>
  </ignoredErrors>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Z60"/>
  <sheetViews>
    <sheetView workbookViewId="0">
      <pane xSplit="2" ySplit="1" topLeftCell="C2" activePane="bottomRight" state="frozen"/>
      <selection pane="topRight" activeCell="C1" sqref="C1"/>
      <selection pane="bottomLeft" activeCell="A2" sqref="A2"/>
      <selection pane="bottomRight" activeCell="B51" sqref="B51"/>
    </sheetView>
  </sheetViews>
  <sheetFormatPr baseColWidth="10" defaultRowHeight="15"/>
  <cols>
    <col min="1" max="1" width="46.85546875" customWidth="1"/>
    <col min="2" max="2" width="17.28515625" customWidth="1"/>
    <col min="3" max="3" width="14" customWidth="1"/>
    <col min="4" max="4" width="19.140625" customWidth="1"/>
    <col min="6" max="6" width="19.140625" customWidth="1"/>
    <col min="7" max="130" width="4.85546875" customWidth="1"/>
  </cols>
  <sheetData>
    <row r="1" spans="1:130" ht="45">
      <c r="A1" s="2" t="s">
        <v>121</v>
      </c>
      <c r="B1" s="2" t="s">
        <v>267</v>
      </c>
      <c r="C1" s="2" t="s">
        <v>7</v>
      </c>
      <c r="D1" s="2" t="s">
        <v>8</v>
      </c>
      <c r="E1" s="2" t="s">
        <v>80</v>
      </c>
      <c r="F1" s="2" t="s">
        <v>340</v>
      </c>
      <c r="G1" s="2" t="s">
        <v>454</v>
      </c>
      <c r="H1" s="2" t="s">
        <v>457</v>
      </c>
      <c r="I1" s="2" t="s">
        <v>456</v>
      </c>
      <c r="J1" s="2" t="s">
        <v>455</v>
      </c>
      <c r="K1" s="2" t="s">
        <v>249</v>
      </c>
      <c r="L1" s="2" t="s">
        <v>250</v>
      </c>
      <c r="M1" s="2" t="s">
        <v>458</v>
      </c>
      <c r="N1" s="2" t="s">
        <v>459</v>
      </c>
      <c r="O1" s="2" t="s">
        <v>251</v>
      </c>
      <c r="P1" s="2" t="s">
        <v>252</v>
      </c>
      <c r="Q1" s="2" t="s">
        <v>253</v>
      </c>
      <c r="R1" s="2" t="s">
        <v>460</v>
      </c>
      <c r="S1" s="2" t="s">
        <v>461</v>
      </c>
      <c r="T1" s="2" t="s">
        <v>254</v>
      </c>
      <c r="U1" s="2" t="s">
        <v>573</v>
      </c>
      <c r="V1" s="2" t="s">
        <v>574</v>
      </c>
      <c r="W1" s="2" t="s">
        <v>575</v>
      </c>
      <c r="X1" s="2" t="s">
        <v>462</v>
      </c>
      <c r="Y1" s="2" t="s">
        <v>463</v>
      </c>
      <c r="Z1" s="2" t="s">
        <v>464</v>
      </c>
      <c r="AA1" s="2" t="s">
        <v>465</v>
      </c>
      <c r="AB1" s="2" t="s">
        <v>466</v>
      </c>
      <c r="AC1" s="2" t="s">
        <v>467</v>
      </c>
      <c r="AD1" s="2" t="s">
        <v>627</v>
      </c>
      <c r="AE1" s="2" t="s">
        <v>628</v>
      </c>
      <c r="AF1" s="2" t="s">
        <v>629</v>
      </c>
      <c r="AG1" s="2" t="s">
        <v>255</v>
      </c>
      <c r="AH1" s="2" t="s">
        <v>256</v>
      </c>
      <c r="AI1" s="2" t="s">
        <v>257</v>
      </c>
      <c r="AJ1" s="2" t="s">
        <v>258</v>
      </c>
      <c r="AK1" s="2" t="s">
        <v>468</v>
      </c>
      <c r="AL1" s="2" t="s">
        <v>469</v>
      </c>
      <c r="AM1" s="2" t="s">
        <v>471</v>
      </c>
      <c r="AN1" s="2" t="s">
        <v>470</v>
      </c>
      <c r="AO1" s="2" t="s">
        <v>860</v>
      </c>
      <c r="AP1" s="2" t="s">
        <v>861</v>
      </c>
      <c r="AQ1" s="2" t="s">
        <v>472</v>
      </c>
      <c r="AR1" s="2" t="s">
        <v>473</v>
      </c>
      <c r="AS1" s="2" t="s">
        <v>576</v>
      </c>
      <c r="AT1" s="2" t="s">
        <v>577</v>
      </c>
      <c r="AU1" s="2" t="s">
        <v>578</v>
      </c>
      <c r="AV1" s="2" t="s">
        <v>579</v>
      </c>
      <c r="AW1" s="2" t="s">
        <v>581</v>
      </c>
      <c r="AX1" s="2" t="s">
        <v>582</v>
      </c>
      <c r="AY1" s="2" t="s">
        <v>583</v>
      </c>
      <c r="AZ1" s="2" t="s">
        <v>584</v>
      </c>
      <c r="BA1" s="2" t="s">
        <v>585</v>
      </c>
      <c r="BB1" s="2" t="s">
        <v>259</v>
      </c>
      <c r="BC1" s="2" t="s">
        <v>474</v>
      </c>
      <c r="BD1" s="2" t="s">
        <v>475</v>
      </c>
      <c r="BE1" s="2" t="s">
        <v>476</v>
      </c>
      <c r="BF1" s="2" t="s">
        <v>543</v>
      </c>
      <c r="BG1" s="2" t="s">
        <v>586</v>
      </c>
      <c r="BH1" s="2" t="s">
        <v>544</v>
      </c>
      <c r="BI1" s="2" t="s">
        <v>545</v>
      </c>
      <c r="BJ1" s="2" t="s">
        <v>546</v>
      </c>
      <c r="BK1" s="2" t="s">
        <v>547</v>
      </c>
      <c r="BL1" s="2" t="s">
        <v>548</v>
      </c>
      <c r="BM1" s="2" t="s">
        <v>549</v>
      </c>
      <c r="BN1" s="2" t="s">
        <v>550</v>
      </c>
      <c r="BO1" s="2" t="s">
        <v>551</v>
      </c>
      <c r="BP1" s="2" t="s">
        <v>552</v>
      </c>
      <c r="BQ1" s="2" t="s">
        <v>553</v>
      </c>
      <c r="BR1" s="2" t="s">
        <v>554</v>
      </c>
      <c r="BS1" s="2" t="s">
        <v>438</v>
      </c>
      <c r="BT1" s="2" t="s">
        <v>439</v>
      </c>
      <c r="BU1" s="2" t="s">
        <v>440</v>
      </c>
      <c r="BV1" s="2" t="s">
        <v>441</v>
      </c>
      <c r="BW1" s="2" t="s">
        <v>442</v>
      </c>
      <c r="BX1" s="2" t="s">
        <v>443</v>
      </c>
      <c r="BY1" s="2" t="s">
        <v>444</v>
      </c>
      <c r="BZ1" s="2" t="s">
        <v>445</v>
      </c>
      <c r="CA1" s="2" t="s">
        <v>446</v>
      </c>
      <c r="CB1" s="2" t="s">
        <v>447</v>
      </c>
      <c r="CC1" s="2" t="s">
        <v>448</v>
      </c>
      <c r="CD1" s="2" t="s">
        <v>449</v>
      </c>
      <c r="CE1" s="2" t="s">
        <v>450</v>
      </c>
      <c r="CF1" s="2" t="s">
        <v>451</v>
      </c>
      <c r="CG1" s="2" t="s">
        <v>452</v>
      </c>
      <c r="CH1" s="2" t="s">
        <v>453</v>
      </c>
      <c r="CI1" s="2" t="s">
        <v>604</v>
      </c>
      <c r="CJ1" s="2" t="s">
        <v>605</v>
      </c>
      <c r="CK1" s="2" t="s">
        <v>606</v>
      </c>
      <c r="CL1" s="2" t="s">
        <v>607</v>
      </c>
      <c r="CM1" s="2" t="s">
        <v>608</v>
      </c>
      <c r="CN1" s="2" t="s">
        <v>609</v>
      </c>
      <c r="CO1" s="2" t="s">
        <v>610</v>
      </c>
      <c r="CP1" s="2" t="s">
        <v>611</v>
      </c>
      <c r="CQ1" s="2" t="s">
        <v>612</v>
      </c>
      <c r="CR1" s="2" t="s">
        <v>613</v>
      </c>
      <c r="CS1" s="2" t="s">
        <v>614</v>
      </c>
      <c r="CT1" s="2" t="s">
        <v>615</v>
      </c>
      <c r="CU1" s="2" t="s">
        <v>616</v>
      </c>
      <c r="CV1" s="2" t="s">
        <v>617</v>
      </c>
      <c r="CW1" s="2" t="s">
        <v>260</v>
      </c>
      <c r="CX1" s="2" t="s">
        <v>261</v>
      </c>
      <c r="CY1" s="2" t="s">
        <v>262</v>
      </c>
      <c r="CZ1" s="2" t="s">
        <v>263</v>
      </c>
      <c r="DA1" s="2" t="s">
        <v>477</v>
      </c>
      <c r="DB1" s="2" t="s">
        <v>478</v>
      </c>
      <c r="DC1" s="2" t="s">
        <v>479</v>
      </c>
      <c r="DD1" s="2" t="s">
        <v>480</v>
      </c>
      <c r="DE1" s="2" t="s">
        <v>481</v>
      </c>
      <c r="DF1" s="2" t="s">
        <v>482</v>
      </c>
      <c r="DG1" s="2" t="s">
        <v>264</v>
      </c>
      <c r="DH1" s="2" t="s">
        <v>483</v>
      </c>
      <c r="DI1" s="2" t="s">
        <v>484</v>
      </c>
      <c r="DJ1" s="2" t="s">
        <v>265</v>
      </c>
      <c r="DK1" s="2" t="s">
        <v>266</v>
      </c>
      <c r="DL1" s="2" t="s">
        <v>435</v>
      </c>
      <c r="DM1" s="2" t="s">
        <v>436</v>
      </c>
      <c r="DN1" s="2" t="s">
        <v>437</v>
      </c>
      <c r="DO1" s="2" t="s">
        <v>427</v>
      </c>
      <c r="DP1" s="2" t="s">
        <v>428</v>
      </c>
      <c r="DQ1" s="2" t="s">
        <v>429</v>
      </c>
      <c r="DR1" s="2" t="s">
        <v>430</v>
      </c>
      <c r="DS1" s="2" t="s">
        <v>431</v>
      </c>
      <c r="DT1" s="2" t="s">
        <v>432</v>
      </c>
      <c r="DU1" s="2" t="s">
        <v>433</v>
      </c>
      <c r="DV1" s="2" t="s">
        <v>434</v>
      </c>
      <c r="DW1" s="2" t="s">
        <v>423</v>
      </c>
      <c r="DX1" s="2" t="s">
        <v>424</v>
      </c>
      <c r="DY1" s="2" t="s">
        <v>425</v>
      </c>
      <c r="DZ1" s="2" t="s">
        <v>426</v>
      </c>
    </row>
    <row r="2" spans="1:130">
      <c r="A2" s="3" t="s">
        <v>117</v>
      </c>
      <c r="B2" s="3" t="s">
        <v>268</v>
      </c>
      <c r="C2" s="3" t="s">
        <v>9</v>
      </c>
      <c r="D2" s="3" t="s">
        <v>10</v>
      </c>
      <c r="E2" s="4">
        <v>92</v>
      </c>
      <c r="F2" s="3">
        <f>IFERROR(VLOOKUP(A2,'D-Mesures'!A:I,1,FALSE),0)</f>
        <v>0</v>
      </c>
      <c r="G2" s="3">
        <f>IF(F2=A2,1,0)</f>
        <v>0</v>
      </c>
      <c r="H2" s="3">
        <f>IF(F2=A2,1,0)</f>
        <v>0</v>
      </c>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row>
    <row r="3" spans="1:130" ht="25.5">
      <c r="A3" s="3" t="s">
        <v>118</v>
      </c>
      <c r="B3" s="3" t="s">
        <v>269</v>
      </c>
      <c r="C3" s="3" t="s">
        <v>9</v>
      </c>
      <c r="D3" s="3" t="s">
        <v>10</v>
      </c>
      <c r="E3" s="4">
        <v>118.91366278456589</v>
      </c>
      <c r="F3" s="3">
        <f>IFERROR(VLOOKUP(A3,'D-Mesures'!A:I,1,FALSE),0)</f>
        <v>0</v>
      </c>
      <c r="G3" s="3">
        <f>IF(F3=A3,1,0)</f>
        <v>0</v>
      </c>
      <c r="H3" s="3">
        <f>IF(F3=A3,1,0)</f>
        <v>0</v>
      </c>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row>
    <row r="4" spans="1:130" ht="25.5">
      <c r="A4" s="3" t="s">
        <v>119</v>
      </c>
      <c r="B4" s="3" t="s">
        <v>270</v>
      </c>
      <c r="C4" s="3" t="s">
        <v>9</v>
      </c>
      <c r="D4" s="3" t="s">
        <v>10</v>
      </c>
      <c r="E4" s="4">
        <v>201.26543878456587</v>
      </c>
      <c r="F4" s="3">
        <f>IFERROR(VLOOKUP(A4,'D-Mesures'!A:I,1,FALSE),0)</f>
        <v>0</v>
      </c>
      <c r="G4" s="3">
        <f>IF(F4=A4,1,0)</f>
        <v>0</v>
      </c>
      <c r="H4" s="3">
        <f>IF(F4=A4,1,0)</f>
        <v>0</v>
      </c>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row>
    <row r="5" spans="1:130">
      <c r="A5" s="3" t="s">
        <v>120</v>
      </c>
      <c r="B5" s="3" t="s">
        <v>271</v>
      </c>
      <c r="C5" s="3" t="s">
        <v>9</v>
      </c>
      <c r="D5" s="3" t="s">
        <v>10</v>
      </c>
      <c r="E5" s="4">
        <v>68.901620823529399</v>
      </c>
      <c r="F5" s="3">
        <f>IFERROR(VLOOKUP(A5,'D-Mesures'!A:I,1,FALSE),0)</f>
        <v>0</v>
      </c>
      <c r="G5" s="3">
        <f>IF(F5=A5,1,0)</f>
        <v>0</v>
      </c>
      <c r="H5" s="3">
        <f>IF(F5=A5,1,0)</f>
        <v>0</v>
      </c>
      <c r="I5" s="3"/>
      <c r="J5" s="3"/>
      <c r="K5" s="3">
        <f t="shared" ref="K5:K26" si="0">IF(F5=A5,1,0)</f>
        <v>0</v>
      </c>
      <c r="L5" s="3">
        <f t="shared" ref="L5:L26" si="1">IF(F5=A5,1,0)</f>
        <v>0</v>
      </c>
      <c r="M5" s="3">
        <f t="shared" ref="M5:M26" si="2">IF(F5=A5,1,0)</f>
        <v>0</v>
      </c>
      <c r="N5" s="3">
        <f t="shared" ref="N5:N26" si="3">IF(F5=A5,1,0)</f>
        <v>0</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row>
    <row r="6" spans="1:130">
      <c r="A6" s="3" t="s">
        <v>11</v>
      </c>
      <c r="B6" s="3" t="s">
        <v>272</v>
      </c>
      <c r="C6" s="3" t="s">
        <v>9</v>
      </c>
      <c r="D6" s="3" t="s">
        <v>10</v>
      </c>
      <c r="E6" s="4">
        <v>121.69294999800977</v>
      </c>
      <c r="F6" s="3">
        <f>IFERROR(VLOOKUP(A6,'D-Mesures'!A:I,1,FALSE),0)</f>
        <v>0</v>
      </c>
      <c r="G6" s="3"/>
      <c r="H6" s="3"/>
      <c r="I6" s="3">
        <f t="shared" ref="I6:I16" si="4">IF(F6=A6,1,0)</f>
        <v>0</v>
      </c>
      <c r="J6" s="3">
        <f t="shared" ref="J6:J16" si="5">IF(F6=A6,1,0)</f>
        <v>0</v>
      </c>
      <c r="K6" s="3">
        <f t="shared" si="0"/>
        <v>0</v>
      </c>
      <c r="L6" s="3">
        <f t="shared" si="1"/>
        <v>0</v>
      </c>
      <c r="M6" s="3">
        <f t="shared" si="2"/>
        <v>0</v>
      </c>
      <c r="N6" s="3">
        <f t="shared" si="3"/>
        <v>0</v>
      </c>
      <c r="O6" s="3">
        <f t="shared" ref="O6:O14" si="6">IF(F6=A6,1,0)</f>
        <v>0</v>
      </c>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row>
    <row r="7" spans="1:130">
      <c r="A7" s="3" t="s">
        <v>12</v>
      </c>
      <c r="B7" s="3" t="s">
        <v>273</v>
      </c>
      <c r="C7" s="3" t="s">
        <v>9</v>
      </c>
      <c r="D7" s="3" t="s">
        <v>10</v>
      </c>
      <c r="E7" s="4">
        <v>142.9267467201602</v>
      </c>
      <c r="F7" s="3">
        <f>IFERROR(VLOOKUP(A7,'D-Mesures'!A:I,1,FALSE),0)</f>
        <v>0</v>
      </c>
      <c r="G7" s="3"/>
      <c r="H7" s="3"/>
      <c r="I7" s="3">
        <f t="shared" si="4"/>
        <v>0</v>
      </c>
      <c r="J7" s="3">
        <f t="shared" si="5"/>
        <v>0</v>
      </c>
      <c r="K7" s="3">
        <f t="shared" si="0"/>
        <v>0</v>
      </c>
      <c r="L7" s="3">
        <f t="shared" si="1"/>
        <v>0</v>
      </c>
      <c r="M7" s="3">
        <f t="shared" si="2"/>
        <v>0</v>
      </c>
      <c r="N7" s="3">
        <f t="shared" si="3"/>
        <v>0</v>
      </c>
      <c r="O7" s="3">
        <f t="shared" si="6"/>
        <v>0</v>
      </c>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row>
    <row r="8" spans="1:130">
      <c r="A8" s="3" t="s">
        <v>13</v>
      </c>
      <c r="B8" s="3" t="s">
        <v>274</v>
      </c>
      <c r="C8" s="3" t="s">
        <v>9</v>
      </c>
      <c r="D8" s="3" t="s">
        <v>10</v>
      </c>
      <c r="E8" s="4">
        <v>281</v>
      </c>
      <c r="F8" s="3">
        <f>IFERROR(VLOOKUP(A8,'D-Mesures'!A:I,1,FALSE),0)</f>
        <v>0</v>
      </c>
      <c r="G8" s="3"/>
      <c r="H8" s="3"/>
      <c r="I8" s="3">
        <f t="shared" si="4"/>
        <v>0</v>
      </c>
      <c r="J8" s="3">
        <f t="shared" si="5"/>
        <v>0</v>
      </c>
      <c r="K8" s="3">
        <f t="shared" si="0"/>
        <v>0</v>
      </c>
      <c r="L8" s="3">
        <f t="shared" si="1"/>
        <v>0</v>
      </c>
      <c r="M8" s="3">
        <f t="shared" si="2"/>
        <v>0</v>
      </c>
      <c r="N8" s="3">
        <f t="shared" si="3"/>
        <v>0</v>
      </c>
      <c r="O8" s="3">
        <f t="shared" si="6"/>
        <v>0</v>
      </c>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row>
    <row r="9" spans="1:130">
      <c r="A9" s="3" t="s">
        <v>14</v>
      </c>
      <c r="B9" s="3" t="s">
        <v>275</v>
      </c>
      <c r="C9" s="3" t="s">
        <v>9</v>
      </c>
      <c r="D9" s="3" t="s">
        <v>10</v>
      </c>
      <c r="E9" s="4">
        <v>137.18212989012474</v>
      </c>
      <c r="F9" s="3">
        <f>IFERROR(VLOOKUP(A9,'D-Mesures'!A:I,1,FALSE),0)</f>
        <v>0</v>
      </c>
      <c r="G9" s="3"/>
      <c r="H9" s="3"/>
      <c r="I9" s="3">
        <f t="shared" si="4"/>
        <v>0</v>
      </c>
      <c r="J9" s="3">
        <f t="shared" si="5"/>
        <v>0</v>
      </c>
      <c r="K9" s="3">
        <f t="shared" si="0"/>
        <v>0</v>
      </c>
      <c r="L9" s="3">
        <f t="shared" si="1"/>
        <v>0</v>
      </c>
      <c r="M9" s="3">
        <f t="shared" si="2"/>
        <v>0</v>
      </c>
      <c r="N9" s="3">
        <f t="shared" si="3"/>
        <v>0</v>
      </c>
      <c r="O9" s="3">
        <f t="shared" si="6"/>
        <v>0</v>
      </c>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row>
    <row r="10" spans="1:130">
      <c r="A10" s="3" t="s">
        <v>15</v>
      </c>
      <c r="B10" s="3" t="s">
        <v>276</v>
      </c>
      <c r="C10" s="3" t="s">
        <v>9</v>
      </c>
      <c r="D10" s="3" t="s">
        <v>10</v>
      </c>
      <c r="E10" s="4">
        <v>201.21765590582376</v>
      </c>
      <c r="F10" s="3">
        <f>IFERROR(VLOOKUP(A10,'D-Mesures'!A:I,1,FALSE),0)</f>
        <v>0</v>
      </c>
      <c r="G10" s="3"/>
      <c r="H10" s="3"/>
      <c r="I10" s="3">
        <f t="shared" si="4"/>
        <v>0</v>
      </c>
      <c r="J10" s="3">
        <f t="shared" si="5"/>
        <v>0</v>
      </c>
      <c r="K10" s="3">
        <f t="shared" si="0"/>
        <v>0</v>
      </c>
      <c r="L10" s="3">
        <f t="shared" si="1"/>
        <v>0</v>
      </c>
      <c r="M10" s="3">
        <f t="shared" si="2"/>
        <v>0</v>
      </c>
      <c r="N10" s="3">
        <f t="shared" si="3"/>
        <v>0</v>
      </c>
      <c r="O10" s="3">
        <f t="shared" si="6"/>
        <v>0</v>
      </c>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row>
    <row r="11" spans="1:130">
      <c r="A11" s="3" t="s">
        <v>16</v>
      </c>
      <c r="B11" s="3" t="s">
        <v>277</v>
      </c>
      <c r="C11" s="3" t="s">
        <v>9</v>
      </c>
      <c r="D11" s="3" t="s">
        <v>10</v>
      </c>
      <c r="E11" s="4">
        <v>306</v>
      </c>
      <c r="F11" s="3">
        <f>IFERROR(VLOOKUP(A11,'D-Mesures'!A:I,1,FALSE),0)</f>
        <v>0</v>
      </c>
      <c r="G11" s="3"/>
      <c r="H11" s="3"/>
      <c r="I11" s="3">
        <f t="shared" si="4"/>
        <v>0</v>
      </c>
      <c r="J11" s="3">
        <f t="shared" si="5"/>
        <v>0</v>
      </c>
      <c r="K11" s="3">
        <f t="shared" si="0"/>
        <v>0</v>
      </c>
      <c r="L11" s="3">
        <f t="shared" si="1"/>
        <v>0</v>
      </c>
      <c r="M11" s="3">
        <f t="shared" si="2"/>
        <v>0</v>
      </c>
      <c r="N11" s="3">
        <f t="shared" si="3"/>
        <v>0</v>
      </c>
      <c r="O11" s="3">
        <f t="shared" si="6"/>
        <v>0</v>
      </c>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row>
    <row r="12" spans="1:130" ht="25.5">
      <c r="A12" s="3" t="s">
        <v>17</v>
      </c>
      <c r="B12" s="3" t="s">
        <v>278</v>
      </c>
      <c r="C12" s="3" t="s">
        <v>9</v>
      </c>
      <c r="D12" s="3" t="s">
        <v>10</v>
      </c>
      <c r="E12" s="4">
        <v>149.01694999800975</v>
      </c>
      <c r="F12" s="3">
        <f>IFERROR(VLOOKUP(A12,'D-Mesures'!A:I,1,FALSE),0)</f>
        <v>0</v>
      </c>
      <c r="G12" s="3"/>
      <c r="H12" s="3"/>
      <c r="I12" s="3">
        <f t="shared" si="4"/>
        <v>0</v>
      </c>
      <c r="J12" s="3">
        <f t="shared" si="5"/>
        <v>0</v>
      </c>
      <c r="K12" s="3">
        <f t="shared" si="0"/>
        <v>0</v>
      </c>
      <c r="L12" s="3">
        <f t="shared" si="1"/>
        <v>0</v>
      </c>
      <c r="M12" s="3">
        <f t="shared" si="2"/>
        <v>0</v>
      </c>
      <c r="N12" s="3">
        <f t="shared" si="3"/>
        <v>0</v>
      </c>
      <c r="O12" s="3">
        <f t="shared" si="6"/>
        <v>0</v>
      </c>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row>
    <row r="13" spans="1:130" ht="25.5">
      <c r="A13" s="3" t="s">
        <v>18</v>
      </c>
      <c r="B13" s="3" t="s">
        <v>279</v>
      </c>
      <c r="C13" s="3" t="s">
        <v>9</v>
      </c>
      <c r="D13" s="3" t="s">
        <v>10</v>
      </c>
      <c r="E13" s="4">
        <v>164.50612989012475</v>
      </c>
      <c r="F13" s="3">
        <f>IFERROR(VLOOKUP(A13,'D-Mesures'!A:I,1,FALSE),0)</f>
        <v>0</v>
      </c>
      <c r="G13" s="3"/>
      <c r="H13" s="3"/>
      <c r="I13" s="3">
        <f t="shared" si="4"/>
        <v>0</v>
      </c>
      <c r="J13" s="3">
        <f t="shared" si="5"/>
        <v>0</v>
      </c>
      <c r="K13" s="3">
        <f t="shared" si="0"/>
        <v>0</v>
      </c>
      <c r="L13" s="3">
        <f t="shared" si="1"/>
        <v>0</v>
      </c>
      <c r="M13" s="3">
        <f t="shared" si="2"/>
        <v>0</v>
      </c>
      <c r="N13" s="3">
        <f t="shared" si="3"/>
        <v>0</v>
      </c>
      <c r="O13" s="3">
        <f t="shared" si="6"/>
        <v>0</v>
      </c>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row>
    <row r="14" spans="1:130" ht="25.5">
      <c r="A14" s="5" t="s">
        <v>19</v>
      </c>
      <c r="B14" s="3" t="s">
        <v>280</v>
      </c>
      <c r="C14" s="5" t="s">
        <v>9</v>
      </c>
      <c r="D14" s="3" t="s">
        <v>10</v>
      </c>
      <c r="E14" s="6">
        <v>228.54165590582377</v>
      </c>
      <c r="F14" s="3">
        <f>IFERROR(VLOOKUP(A14,'D-Mesures'!A:I,1,FALSE),0)</f>
        <v>0</v>
      </c>
      <c r="G14" s="3"/>
      <c r="H14" s="3"/>
      <c r="I14" s="3">
        <f t="shared" si="4"/>
        <v>0</v>
      </c>
      <c r="J14" s="3">
        <f t="shared" si="5"/>
        <v>0</v>
      </c>
      <c r="K14" s="3">
        <f t="shared" si="0"/>
        <v>0</v>
      </c>
      <c r="L14" s="3">
        <f t="shared" si="1"/>
        <v>0</v>
      </c>
      <c r="M14" s="3">
        <f t="shared" si="2"/>
        <v>0</v>
      </c>
      <c r="N14" s="3">
        <f t="shared" si="3"/>
        <v>0</v>
      </c>
      <c r="O14" s="3">
        <f t="shared" si="6"/>
        <v>0</v>
      </c>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row>
    <row r="15" spans="1:130" ht="25.5">
      <c r="A15" s="5" t="s">
        <v>20</v>
      </c>
      <c r="B15" s="5" t="s">
        <v>281</v>
      </c>
      <c r="C15" s="5" t="s">
        <v>9</v>
      </c>
      <c r="D15" s="3" t="s">
        <v>10</v>
      </c>
      <c r="E15" s="6">
        <v>105</v>
      </c>
      <c r="F15" s="3">
        <f>IFERROR(VLOOKUP(A15,'D-Mesures'!A:I,1,FALSE),0)</f>
        <v>0</v>
      </c>
      <c r="G15" s="3"/>
      <c r="H15" s="3"/>
      <c r="I15" s="3">
        <f t="shared" si="4"/>
        <v>0</v>
      </c>
      <c r="J15" s="3">
        <f t="shared" si="5"/>
        <v>0</v>
      </c>
      <c r="K15" s="3">
        <f t="shared" si="0"/>
        <v>0</v>
      </c>
      <c r="L15" s="3">
        <f t="shared" si="1"/>
        <v>0</v>
      </c>
      <c r="M15" s="3">
        <f t="shared" si="2"/>
        <v>0</v>
      </c>
      <c r="N15" s="3">
        <f t="shared" si="3"/>
        <v>0</v>
      </c>
      <c r="O15" s="3"/>
      <c r="P15" s="3">
        <f t="shared" ref="P15:P20" si="7">IF(F15=A15,1,0)</f>
        <v>0</v>
      </c>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row>
    <row r="16" spans="1:130" ht="25.5">
      <c r="A16" s="5" t="s">
        <v>21</v>
      </c>
      <c r="B16" s="5" t="s">
        <v>282</v>
      </c>
      <c r="C16" s="5" t="s">
        <v>9</v>
      </c>
      <c r="D16" s="3" t="s">
        <v>10</v>
      </c>
      <c r="E16" s="6">
        <v>136</v>
      </c>
      <c r="F16" s="3">
        <f>IFERROR(VLOOKUP(A16,'D-Mesures'!A:I,1,FALSE),0)</f>
        <v>0</v>
      </c>
      <c r="G16" s="3"/>
      <c r="H16" s="3"/>
      <c r="I16" s="3">
        <f t="shared" si="4"/>
        <v>0</v>
      </c>
      <c r="J16" s="3">
        <f t="shared" si="5"/>
        <v>0</v>
      </c>
      <c r="K16" s="3">
        <f t="shared" si="0"/>
        <v>0</v>
      </c>
      <c r="L16" s="3">
        <f t="shared" si="1"/>
        <v>0</v>
      </c>
      <c r="M16" s="3">
        <f t="shared" si="2"/>
        <v>0</v>
      </c>
      <c r="N16" s="3">
        <f t="shared" si="3"/>
        <v>0</v>
      </c>
      <c r="O16" s="3"/>
      <c r="P16" s="3">
        <f t="shared" si="7"/>
        <v>0</v>
      </c>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row>
    <row r="17" spans="1:130" ht="25.5">
      <c r="A17" s="5" t="s">
        <v>22</v>
      </c>
      <c r="B17" s="5" t="s">
        <v>283</v>
      </c>
      <c r="C17" s="5" t="s">
        <v>9</v>
      </c>
      <c r="D17" s="3" t="s">
        <v>10</v>
      </c>
      <c r="E17" s="6">
        <v>152.13005842300012</v>
      </c>
      <c r="F17" s="3">
        <f>IFERROR(VLOOKUP(A17,'D-Mesures'!A:I,1,FALSE),0)</f>
        <v>0</v>
      </c>
      <c r="G17" s="3"/>
      <c r="H17" s="3"/>
      <c r="I17" s="3"/>
      <c r="J17" s="3"/>
      <c r="K17" s="3">
        <f t="shared" si="0"/>
        <v>0</v>
      </c>
      <c r="L17" s="3">
        <f t="shared" si="1"/>
        <v>0</v>
      </c>
      <c r="M17" s="3">
        <f t="shared" si="2"/>
        <v>0</v>
      </c>
      <c r="N17" s="3">
        <f t="shared" si="3"/>
        <v>0</v>
      </c>
      <c r="O17" s="3">
        <f t="shared" ref="O17:O26" si="8">IF(F17=A17,1,0)</f>
        <v>0</v>
      </c>
      <c r="P17" s="3">
        <f t="shared" si="7"/>
        <v>0</v>
      </c>
      <c r="Q17" s="3">
        <f>IF(F17=A17,1,0)</f>
        <v>0</v>
      </c>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row>
    <row r="18" spans="1:130" ht="25.5">
      <c r="A18" s="5" t="s">
        <v>23</v>
      </c>
      <c r="B18" s="5" t="s">
        <v>284</v>
      </c>
      <c r="C18" s="5" t="s">
        <v>9</v>
      </c>
      <c r="D18" s="3" t="s">
        <v>10</v>
      </c>
      <c r="E18" s="6">
        <v>247.57760035859442</v>
      </c>
      <c r="F18" s="3">
        <f>IFERROR(VLOOKUP(A18,'D-Mesures'!A:I,1,FALSE),0)</f>
        <v>0</v>
      </c>
      <c r="G18" s="3"/>
      <c r="H18" s="3"/>
      <c r="I18" s="3"/>
      <c r="J18" s="3"/>
      <c r="K18" s="3">
        <f t="shared" si="0"/>
        <v>0</v>
      </c>
      <c r="L18" s="3">
        <f t="shared" si="1"/>
        <v>0</v>
      </c>
      <c r="M18" s="3">
        <f t="shared" si="2"/>
        <v>0</v>
      </c>
      <c r="N18" s="3">
        <f t="shared" si="3"/>
        <v>0</v>
      </c>
      <c r="O18" s="3">
        <f t="shared" si="8"/>
        <v>0</v>
      </c>
      <c r="P18" s="3">
        <f t="shared" si="7"/>
        <v>0</v>
      </c>
      <c r="Q18" s="3">
        <f>IF(F18=A18,1,0)</f>
        <v>0</v>
      </c>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row>
    <row r="19" spans="1:130" ht="25.5">
      <c r="A19" s="5" t="s">
        <v>24</v>
      </c>
      <c r="B19" s="5" t="s">
        <v>285</v>
      </c>
      <c r="C19" s="5" t="s">
        <v>9</v>
      </c>
      <c r="D19" s="3" t="s">
        <v>10</v>
      </c>
      <c r="E19" s="6">
        <v>342.85237552266358</v>
      </c>
      <c r="F19" s="3">
        <f>IFERROR(VLOOKUP(A19,'D-Mesures'!A:I,1,FALSE),0)</f>
        <v>0</v>
      </c>
      <c r="G19" s="3"/>
      <c r="H19" s="3"/>
      <c r="I19" s="3"/>
      <c r="J19" s="3"/>
      <c r="K19" s="3">
        <f t="shared" si="0"/>
        <v>0</v>
      </c>
      <c r="L19" s="3">
        <f t="shared" si="1"/>
        <v>0</v>
      </c>
      <c r="M19" s="3">
        <f t="shared" si="2"/>
        <v>0</v>
      </c>
      <c r="N19" s="3">
        <f t="shared" si="3"/>
        <v>0</v>
      </c>
      <c r="O19" s="3">
        <f t="shared" si="8"/>
        <v>0</v>
      </c>
      <c r="P19" s="3">
        <f t="shared" si="7"/>
        <v>0</v>
      </c>
      <c r="Q19" s="3">
        <f>IF(F19=A19,1,0)</f>
        <v>0</v>
      </c>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row>
    <row r="20" spans="1:130" ht="25.5">
      <c r="A20" s="5" t="s">
        <v>25</v>
      </c>
      <c r="B20" s="5" t="s">
        <v>286</v>
      </c>
      <c r="C20" s="5" t="s">
        <v>9</v>
      </c>
      <c r="D20" s="3" t="s">
        <v>10</v>
      </c>
      <c r="E20" s="6">
        <v>212.172</v>
      </c>
      <c r="F20" s="3">
        <f>IFERROR(VLOOKUP(A20,'D-Mesures'!A:I,1,FALSE),0)</f>
        <v>0</v>
      </c>
      <c r="G20" s="3"/>
      <c r="H20" s="3"/>
      <c r="I20" s="3">
        <f t="shared" ref="I20:I26" si="9">IF(F20=A20,1,0)</f>
        <v>0</v>
      </c>
      <c r="J20" s="3">
        <f t="shared" ref="J20:J26" si="10">IF(F20=A20,1,0)</f>
        <v>0</v>
      </c>
      <c r="K20" s="3">
        <f t="shared" si="0"/>
        <v>0</v>
      </c>
      <c r="L20" s="3">
        <f t="shared" si="1"/>
        <v>0</v>
      </c>
      <c r="M20" s="3">
        <f t="shared" si="2"/>
        <v>0</v>
      </c>
      <c r="N20" s="3">
        <f t="shared" si="3"/>
        <v>0</v>
      </c>
      <c r="O20" s="3">
        <f t="shared" si="8"/>
        <v>0</v>
      </c>
      <c r="P20" s="3">
        <f t="shared" si="7"/>
        <v>0</v>
      </c>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row>
    <row r="21" spans="1:130">
      <c r="A21" s="3" t="s">
        <v>26</v>
      </c>
      <c r="B21" s="3" t="s">
        <v>287</v>
      </c>
      <c r="C21" s="3" t="s">
        <v>9</v>
      </c>
      <c r="D21" s="3" t="s">
        <v>10</v>
      </c>
      <c r="E21" s="4">
        <v>204.04472599800974</v>
      </c>
      <c r="F21" s="3">
        <f>IFERROR(VLOOKUP(A21,'D-Mesures'!A:I,1,FALSE),0)</f>
        <v>0</v>
      </c>
      <c r="G21" s="3"/>
      <c r="H21" s="3"/>
      <c r="I21" s="3">
        <f t="shared" si="9"/>
        <v>0</v>
      </c>
      <c r="J21" s="3">
        <f t="shared" si="10"/>
        <v>0</v>
      </c>
      <c r="K21" s="3">
        <f t="shared" si="0"/>
        <v>0</v>
      </c>
      <c r="L21" s="3">
        <f t="shared" si="1"/>
        <v>0</v>
      </c>
      <c r="M21" s="3">
        <f t="shared" si="2"/>
        <v>0</v>
      </c>
      <c r="N21" s="3">
        <f t="shared" si="3"/>
        <v>0</v>
      </c>
      <c r="O21" s="3">
        <f t="shared" si="8"/>
        <v>0</v>
      </c>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row>
    <row r="22" spans="1:130">
      <c r="A22" s="3" t="s">
        <v>27</v>
      </c>
      <c r="B22" s="3" t="s">
        <v>288</v>
      </c>
      <c r="C22" s="3" t="s">
        <v>9</v>
      </c>
      <c r="D22" s="3" t="s">
        <v>10</v>
      </c>
      <c r="E22" s="4">
        <v>225.2785227201602</v>
      </c>
      <c r="F22" s="3">
        <f>IFERROR(VLOOKUP(A22,'D-Mesures'!A:I,1,FALSE),0)</f>
        <v>0</v>
      </c>
      <c r="G22" s="3"/>
      <c r="H22" s="3"/>
      <c r="I22" s="3">
        <f t="shared" si="9"/>
        <v>0</v>
      </c>
      <c r="J22" s="3">
        <f t="shared" si="10"/>
        <v>0</v>
      </c>
      <c r="K22" s="3">
        <f t="shared" si="0"/>
        <v>0</v>
      </c>
      <c r="L22" s="3">
        <f t="shared" si="1"/>
        <v>0</v>
      </c>
      <c r="M22" s="3">
        <f t="shared" si="2"/>
        <v>0</v>
      </c>
      <c r="N22" s="3">
        <f t="shared" si="3"/>
        <v>0</v>
      </c>
      <c r="O22" s="3">
        <f t="shared" si="8"/>
        <v>0</v>
      </c>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row>
    <row r="23" spans="1:130">
      <c r="A23" s="3" t="s">
        <v>28</v>
      </c>
      <c r="B23" s="3" t="s">
        <v>289</v>
      </c>
      <c r="C23" s="3" t="s">
        <v>9</v>
      </c>
      <c r="D23" s="3" t="s">
        <v>10</v>
      </c>
      <c r="E23" s="4">
        <v>324.26981082396833</v>
      </c>
      <c r="F23" s="3">
        <f>IFERROR(VLOOKUP(A23,'D-Mesures'!A:I,1,FALSE),0)</f>
        <v>0</v>
      </c>
      <c r="G23" s="3"/>
      <c r="H23" s="3"/>
      <c r="I23" s="3">
        <f t="shared" si="9"/>
        <v>0</v>
      </c>
      <c r="J23" s="3">
        <f t="shared" si="10"/>
        <v>0</v>
      </c>
      <c r="K23" s="3">
        <f t="shared" si="0"/>
        <v>0</v>
      </c>
      <c r="L23" s="3">
        <f t="shared" si="1"/>
        <v>0</v>
      </c>
      <c r="M23" s="3">
        <f t="shared" si="2"/>
        <v>0</v>
      </c>
      <c r="N23" s="3">
        <f t="shared" si="3"/>
        <v>0</v>
      </c>
      <c r="O23" s="3">
        <f t="shared" si="8"/>
        <v>0</v>
      </c>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row>
    <row r="24" spans="1:130">
      <c r="A24" s="3" t="s">
        <v>29</v>
      </c>
      <c r="B24" s="3" t="s">
        <v>290</v>
      </c>
      <c r="C24" s="3" t="s">
        <v>9</v>
      </c>
      <c r="D24" s="3" t="s">
        <v>10</v>
      </c>
      <c r="E24" s="4">
        <v>219.53390589012471</v>
      </c>
      <c r="F24" s="3">
        <f>IFERROR(VLOOKUP(A24,'D-Mesures'!A:I,1,FALSE),0)</f>
        <v>0</v>
      </c>
      <c r="G24" s="3"/>
      <c r="H24" s="3"/>
      <c r="I24" s="3">
        <f t="shared" si="9"/>
        <v>0</v>
      </c>
      <c r="J24" s="3">
        <f t="shared" si="10"/>
        <v>0</v>
      </c>
      <c r="K24" s="3">
        <f t="shared" si="0"/>
        <v>0</v>
      </c>
      <c r="L24" s="3">
        <f t="shared" si="1"/>
        <v>0</v>
      </c>
      <c r="M24" s="3">
        <f t="shared" si="2"/>
        <v>0</v>
      </c>
      <c r="N24" s="3">
        <f t="shared" si="3"/>
        <v>0</v>
      </c>
      <c r="O24" s="3">
        <f t="shared" si="8"/>
        <v>0</v>
      </c>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row>
    <row r="25" spans="1:130">
      <c r="A25" s="3" t="s">
        <v>30</v>
      </c>
      <c r="B25" s="3" t="s">
        <v>291</v>
      </c>
      <c r="C25" s="3" t="s">
        <v>9</v>
      </c>
      <c r="D25" s="3" t="s">
        <v>10</v>
      </c>
      <c r="E25" s="4">
        <v>283.56943190582376</v>
      </c>
      <c r="F25" s="3">
        <f>IFERROR(VLOOKUP(A25,'D-Mesures'!A:I,1,FALSE),0)</f>
        <v>0</v>
      </c>
      <c r="G25" s="3"/>
      <c r="H25" s="3"/>
      <c r="I25" s="3">
        <f t="shared" si="9"/>
        <v>0</v>
      </c>
      <c r="J25" s="3">
        <f t="shared" si="10"/>
        <v>0</v>
      </c>
      <c r="K25" s="3">
        <f t="shared" si="0"/>
        <v>0</v>
      </c>
      <c r="L25" s="3">
        <f t="shared" si="1"/>
        <v>0</v>
      </c>
      <c r="M25" s="3">
        <f t="shared" si="2"/>
        <v>0</v>
      </c>
      <c r="N25" s="3">
        <f t="shared" si="3"/>
        <v>0</v>
      </c>
      <c r="O25" s="3">
        <f t="shared" si="8"/>
        <v>0</v>
      </c>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row>
    <row r="26" spans="1:130">
      <c r="A26" s="3" t="s">
        <v>31</v>
      </c>
      <c r="B26" s="3" t="s">
        <v>292</v>
      </c>
      <c r="C26" s="3" t="s">
        <v>9</v>
      </c>
      <c r="D26" s="3" t="s">
        <v>10</v>
      </c>
      <c r="E26" s="4">
        <v>346.70102188227213</v>
      </c>
      <c r="F26" s="3">
        <f>IFERROR(VLOOKUP(A26,'D-Mesures'!A:I,1,FALSE),0)</f>
        <v>0</v>
      </c>
      <c r="G26" s="3"/>
      <c r="H26" s="3"/>
      <c r="I26" s="3">
        <f t="shared" si="9"/>
        <v>0</v>
      </c>
      <c r="J26" s="3">
        <f t="shared" si="10"/>
        <v>0</v>
      </c>
      <c r="K26" s="3">
        <f t="shared" si="0"/>
        <v>0</v>
      </c>
      <c r="L26" s="3">
        <f t="shared" si="1"/>
        <v>0</v>
      </c>
      <c r="M26" s="3">
        <f t="shared" si="2"/>
        <v>0</v>
      </c>
      <c r="N26" s="3">
        <f t="shared" si="3"/>
        <v>0</v>
      </c>
      <c r="O26" s="3">
        <f t="shared" si="8"/>
        <v>0</v>
      </c>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row>
    <row r="27" spans="1:130">
      <c r="A27" s="3" t="s">
        <v>32</v>
      </c>
      <c r="B27" s="3" t="s">
        <v>293</v>
      </c>
      <c r="C27" s="3" t="s">
        <v>9</v>
      </c>
      <c r="D27" s="3" t="s">
        <v>33</v>
      </c>
      <c r="E27" s="4">
        <v>317</v>
      </c>
      <c r="F27" s="3">
        <f>IFERROR(VLOOKUP(A27,'D-Mesures'!A:I,1,FALSE),0)</f>
        <v>0</v>
      </c>
      <c r="G27" s="3"/>
      <c r="H27" s="3"/>
      <c r="I27" s="3"/>
      <c r="J27" s="3"/>
      <c r="K27" s="3"/>
      <c r="L27" s="3"/>
      <c r="M27" s="3"/>
      <c r="N27" s="3"/>
      <c r="O27" s="3"/>
      <c r="P27" s="3"/>
      <c r="Q27" s="3"/>
      <c r="R27" s="3">
        <f t="shared" ref="R27:R32" si="11">IF(F27=A27,1,0)</f>
        <v>0</v>
      </c>
      <c r="S27" s="3">
        <f t="shared" ref="S27:S32" si="12">IF(F27=A27,1,0)</f>
        <v>0</v>
      </c>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row>
    <row r="28" spans="1:130">
      <c r="A28" s="3" t="s">
        <v>34</v>
      </c>
      <c r="B28" s="3" t="s">
        <v>296</v>
      </c>
      <c r="C28" s="3" t="s">
        <v>9</v>
      </c>
      <c r="D28" s="3" t="s">
        <v>33</v>
      </c>
      <c r="E28" s="4">
        <v>73.331999999999994</v>
      </c>
      <c r="F28" s="3">
        <f>IFERROR(VLOOKUP(A28,'D-Mesures'!A:I,1,FALSE),0)</f>
        <v>0</v>
      </c>
      <c r="G28" s="3"/>
      <c r="H28" s="3"/>
      <c r="I28" s="3"/>
      <c r="J28" s="3"/>
      <c r="K28" s="3"/>
      <c r="L28" s="3"/>
      <c r="M28" s="3"/>
      <c r="N28" s="3"/>
      <c r="O28" s="3"/>
      <c r="P28" s="3"/>
      <c r="Q28" s="3"/>
      <c r="R28" s="3">
        <f t="shared" si="11"/>
        <v>0</v>
      </c>
      <c r="S28" s="3">
        <f t="shared" si="12"/>
        <v>0</v>
      </c>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row>
    <row r="29" spans="1:130" ht="25.5">
      <c r="A29" s="3" t="s">
        <v>35</v>
      </c>
      <c r="B29" s="3" t="s">
        <v>294</v>
      </c>
      <c r="C29" s="3" t="s">
        <v>9</v>
      </c>
      <c r="D29" s="3" t="s">
        <v>33</v>
      </c>
      <c r="E29" s="4">
        <v>349.53</v>
      </c>
      <c r="F29" s="3">
        <f>IFERROR(VLOOKUP(A29,'D-Mesures'!A:I,1,FALSE),0)</f>
        <v>0</v>
      </c>
      <c r="G29" s="3"/>
      <c r="H29" s="3"/>
      <c r="I29" s="3"/>
      <c r="J29" s="3"/>
      <c r="K29" s="3"/>
      <c r="L29" s="3"/>
      <c r="M29" s="3"/>
      <c r="N29" s="3"/>
      <c r="O29" s="3"/>
      <c r="P29" s="3"/>
      <c r="Q29" s="3"/>
      <c r="R29" s="3">
        <f t="shared" si="11"/>
        <v>0</v>
      </c>
      <c r="S29" s="3">
        <f t="shared" si="12"/>
        <v>0</v>
      </c>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row>
    <row r="30" spans="1:130">
      <c r="A30" s="3" t="s">
        <v>36</v>
      </c>
      <c r="B30" s="3" t="s">
        <v>297</v>
      </c>
      <c r="C30" s="3" t="s">
        <v>9</v>
      </c>
      <c r="D30" s="3" t="s">
        <v>37</v>
      </c>
      <c r="E30" s="4">
        <v>527.45012287780014</v>
      </c>
      <c r="F30" s="3">
        <f>IFERROR(VLOOKUP(A30,'D-Mesures'!A:I,1,FALSE),0)</f>
        <v>0</v>
      </c>
      <c r="G30" s="3"/>
      <c r="H30" s="3"/>
      <c r="I30" s="3"/>
      <c r="J30" s="3"/>
      <c r="K30" s="3"/>
      <c r="L30" s="3"/>
      <c r="M30" s="3"/>
      <c r="N30" s="3"/>
      <c r="O30" s="3"/>
      <c r="P30" s="3"/>
      <c r="Q30" s="3"/>
      <c r="R30" s="3">
        <f t="shared" si="11"/>
        <v>0</v>
      </c>
      <c r="S30" s="3">
        <f t="shared" si="12"/>
        <v>0</v>
      </c>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row>
    <row r="31" spans="1:130">
      <c r="A31" s="3" t="s">
        <v>38</v>
      </c>
      <c r="B31" s="3" t="s">
        <v>295</v>
      </c>
      <c r="C31" s="3" t="s">
        <v>9</v>
      </c>
      <c r="D31" s="3" t="s">
        <v>37</v>
      </c>
      <c r="E31" s="4">
        <v>408.99599999999998</v>
      </c>
      <c r="F31" s="3">
        <f>IFERROR(VLOOKUP(A31,'D-Mesures'!A:I,1,FALSE),0)</f>
        <v>0</v>
      </c>
      <c r="G31" s="3"/>
      <c r="H31" s="3"/>
      <c r="I31" s="3"/>
      <c r="J31" s="3"/>
      <c r="K31" s="3"/>
      <c r="L31" s="3"/>
      <c r="M31" s="3"/>
      <c r="N31" s="3"/>
      <c r="O31" s="3"/>
      <c r="P31" s="3"/>
      <c r="Q31" s="3"/>
      <c r="R31" s="3">
        <f t="shared" si="11"/>
        <v>0</v>
      </c>
      <c r="S31" s="3">
        <f t="shared" si="12"/>
        <v>0</v>
      </c>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row>
    <row r="32" spans="1:130" ht="25.5">
      <c r="A32" s="3" t="s">
        <v>39</v>
      </c>
      <c r="B32" s="3" t="s">
        <v>298</v>
      </c>
      <c r="C32" s="3" t="s">
        <v>9</v>
      </c>
      <c r="D32" s="3" t="s">
        <v>37</v>
      </c>
      <c r="E32" s="4">
        <v>780.37176906483342</v>
      </c>
      <c r="F32" s="3">
        <f>IFERROR(VLOOKUP(A32,'D-Mesures'!A:I,1,FALSE),0)</f>
        <v>0</v>
      </c>
      <c r="G32" s="3"/>
      <c r="H32" s="3"/>
      <c r="I32" s="3"/>
      <c r="J32" s="3"/>
      <c r="K32" s="3"/>
      <c r="L32" s="3"/>
      <c r="M32" s="3"/>
      <c r="N32" s="3"/>
      <c r="O32" s="3"/>
      <c r="P32" s="3"/>
      <c r="Q32" s="3"/>
      <c r="R32" s="3">
        <f t="shared" si="11"/>
        <v>0</v>
      </c>
      <c r="S32" s="3">
        <f t="shared" si="12"/>
        <v>0</v>
      </c>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row>
    <row r="33" spans="1:130">
      <c r="A33" s="7" t="s">
        <v>40</v>
      </c>
      <c r="B33" s="7" t="s">
        <v>299</v>
      </c>
      <c r="C33" s="7" t="s">
        <v>9</v>
      </c>
      <c r="D33" s="7" t="s">
        <v>41</v>
      </c>
      <c r="E33" s="8">
        <v>104.16</v>
      </c>
      <c r="F33" s="7">
        <f>IFERROR(VLOOKUP(A33,'D-Mesures'!A:I,1,FALSE),0)</f>
        <v>0</v>
      </c>
      <c r="G33" s="7"/>
      <c r="H33" s="7"/>
      <c r="I33" s="7"/>
      <c r="J33" s="7"/>
      <c r="K33" s="7">
        <f>IF(F33=A33,1,0)</f>
        <v>0</v>
      </c>
      <c r="L33" s="7">
        <f>IF(F33=A33,1,0)</f>
        <v>0</v>
      </c>
      <c r="M33" s="7"/>
      <c r="N33" s="7"/>
      <c r="O33" s="7">
        <f>IF(F33=A33,1,0)</f>
        <v>0</v>
      </c>
      <c r="P33" s="7"/>
      <c r="Q33" s="7"/>
      <c r="R33" s="7"/>
      <c r="S33" s="7"/>
      <c r="T33" s="7">
        <f>IF(F33=A33,1,0)</f>
        <v>0</v>
      </c>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row>
    <row r="34" spans="1:130">
      <c r="A34" s="7" t="s">
        <v>42</v>
      </c>
      <c r="B34" s="7" t="s">
        <v>300</v>
      </c>
      <c r="C34" s="7" t="s">
        <v>9</v>
      </c>
      <c r="D34" s="7" t="s">
        <v>41</v>
      </c>
      <c r="E34" s="8">
        <v>158.07599999999999</v>
      </c>
      <c r="F34" s="7">
        <f>IFERROR(VLOOKUP(A34,'D-Mesures'!A:I,1,FALSE),0)</f>
        <v>0</v>
      </c>
      <c r="G34" s="7"/>
      <c r="H34" s="7"/>
      <c r="I34" s="7"/>
      <c r="J34" s="7"/>
      <c r="K34" s="7">
        <f>IF(F34=A34,1,0)</f>
        <v>0</v>
      </c>
      <c r="L34" s="7">
        <f>IF(F34=A34,1,0)</f>
        <v>0</v>
      </c>
      <c r="M34" s="7"/>
      <c r="N34" s="7"/>
      <c r="O34" s="7">
        <f>IF(F34=A34,1,0)</f>
        <v>0</v>
      </c>
      <c r="P34" s="7"/>
      <c r="Q34" s="7"/>
      <c r="R34" s="7"/>
      <c r="S34" s="7"/>
      <c r="T34" s="7">
        <f>IF(F34=A34,1,0)</f>
        <v>0</v>
      </c>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row>
    <row r="35" spans="1:130" ht="25.5">
      <c r="A35" s="9" t="s">
        <v>43</v>
      </c>
      <c r="B35" s="9" t="s">
        <v>301</v>
      </c>
      <c r="C35" s="9" t="s">
        <v>9</v>
      </c>
      <c r="D35" s="9" t="s">
        <v>44</v>
      </c>
      <c r="E35" s="10">
        <v>121.29245914331568</v>
      </c>
      <c r="F35" s="9">
        <f>IFERROR(VLOOKUP(A35,'D-Mesures'!A:I,1,FALSE),0)</f>
        <v>0</v>
      </c>
      <c r="G35" s="9"/>
      <c r="H35" s="9"/>
      <c r="I35" s="9"/>
      <c r="J35" s="9"/>
      <c r="K35" s="9"/>
      <c r="L35" s="9"/>
      <c r="M35" s="9"/>
      <c r="N35" s="9"/>
      <c r="O35" s="9">
        <f>IF(F35=A35,1,0)</f>
        <v>0</v>
      </c>
      <c r="P35" s="9"/>
      <c r="Q35" s="9"/>
      <c r="R35" s="9"/>
      <c r="S35" s="9"/>
      <c r="T35" s="9"/>
      <c r="U35" s="9">
        <f>IF(F35=A35,1,0)</f>
        <v>0</v>
      </c>
      <c r="V35" s="9"/>
      <c r="W35" s="9"/>
      <c r="X35" s="9">
        <f>IF(F35=A35,1,0)</f>
        <v>0</v>
      </c>
      <c r="Y35" s="9"/>
      <c r="Z35" s="9"/>
      <c r="AA35" s="9">
        <f>IF(F35=A35,1,0)</f>
        <v>0</v>
      </c>
      <c r="AB35" s="9"/>
      <c r="AC35" s="9"/>
      <c r="AD35" s="9">
        <f>IF(F35=A35,1,0)</f>
        <v>0</v>
      </c>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c r="CZ35" s="9"/>
      <c r="DA35" s="9"/>
      <c r="DB35" s="9"/>
      <c r="DC35" s="9"/>
      <c r="DD35" s="9"/>
      <c r="DE35" s="9"/>
      <c r="DF35" s="9"/>
      <c r="DG35" s="9"/>
      <c r="DH35" s="9"/>
      <c r="DI35" s="9"/>
      <c r="DJ35" s="9"/>
      <c r="DK35" s="9"/>
      <c r="DL35" s="9"/>
      <c r="DM35" s="9"/>
      <c r="DN35" s="9"/>
      <c r="DO35" s="9"/>
      <c r="DP35" s="9"/>
      <c r="DQ35" s="9"/>
      <c r="DR35" s="9"/>
      <c r="DS35" s="9"/>
      <c r="DT35" s="9"/>
      <c r="DU35" s="9"/>
      <c r="DV35" s="9"/>
      <c r="DW35" s="9"/>
      <c r="DX35" s="9"/>
      <c r="DY35" s="9"/>
      <c r="DZ35" s="9"/>
    </row>
    <row r="36" spans="1:130" ht="25.5">
      <c r="A36" s="9" t="s">
        <v>45</v>
      </c>
      <c r="B36" s="9" t="s">
        <v>302</v>
      </c>
      <c r="C36" s="9" t="s">
        <v>9</v>
      </c>
      <c r="D36" s="9" t="s">
        <v>44</v>
      </c>
      <c r="E36" s="10">
        <v>177</v>
      </c>
      <c r="F36" s="9">
        <f>IFERROR(VLOOKUP(A36,'D-Mesures'!A:I,1,FALSE),0)</f>
        <v>0</v>
      </c>
      <c r="G36" s="9"/>
      <c r="H36" s="9"/>
      <c r="I36" s="9"/>
      <c r="J36" s="9"/>
      <c r="K36" s="9"/>
      <c r="L36" s="9"/>
      <c r="M36" s="9"/>
      <c r="N36" s="9"/>
      <c r="O36" s="9">
        <f>IF(F36=A36,1,0)</f>
        <v>0</v>
      </c>
      <c r="P36" s="9"/>
      <c r="Q36" s="9"/>
      <c r="R36" s="9"/>
      <c r="S36" s="9"/>
      <c r="T36" s="9"/>
      <c r="U36" s="9"/>
      <c r="V36" s="9">
        <f>IF(F36=A36,1,0)</f>
        <v>0</v>
      </c>
      <c r="W36" s="9"/>
      <c r="X36" s="9"/>
      <c r="Y36" s="9">
        <f>IF(F36=A36,1,0)</f>
        <v>0</v>
      </c>
      <c r="Z36" s="9"/>
      <c r="AA36" s="9"/>
      <c r="AB36" s="9">
        <f>IF(F36=A36,1,0)</f>
        <v>0</v>
      </c>
      <c r="AC36" s="9"/>
      <c r="AD36" s="9"/>
      <c r="AE36" s="9">
        <f>IF(F36=A36,1,0)</f>
        <v>0</v>
      </c>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c r="CQ36" s="9"/>
      <c r="CR36" s="9"/>
      <c r="CS36" s="9"/>
      <c r="CT36" s="9"/>
      <c r="CU36" s="9"/>
      <c r="CV36" s="9"/>
      <c r="CW36" s="9"/>
      <c r="CX36" s="9"/>
      <c r="CY36" s="9"/>
      <c r="CZ36" s="9"/>
      <c r="DA36" s="9"/>
      <c r="DB36" s="9"/>
      <c r="DC36" s="9"/>
      <c r="DD36" s="9"/>
      <c r="DE36" s="9"/>
      <c r="DF36" s="9"/>
      <c r="DG36" s="9"/>
      <c r="DH36" s="9"/>
      <c r="DI36" s="9"/>
      <c r="DJ36" s="9"/>
      <c r="DK36" s="9"/>
      <c r="DL36" s="9"/>
      <c r="DM36" s="9"/>
      <c r="DN36" s="9"/>
      <c r="DO36" s="9"/>
      <c r="DP36" s="9"/>
      <c r="DQ36" s="9"/>
      <c r="DR36" s="9"/>
      <c r="DS36" s="9"/>
      <c r="DT36" s="9"/>
      <c r="DU36" s="9"/>
      <c r="DV36" s="9"/>
      <c r="DW36" s="9"/>
      <c r="DX36" s="9"/>
      <c r="DY36" s="9"/>
      <c r="DZ36" s="9"/>
    </row>
    <row r="37" spans="1:130" ht="25.5">
      <c r="A37" s="9" t="s">
        <v>46</v>
      </c>
      <c r="B37" s="9" t="s">
        <v>303</v>
      </c>
      <c r="C37" s="9" t="s">
        <v>9</v>
      </c>
      <c r="D37" s="9" t="s">
        <v>44</v>
      </c>
      <c r="E37" s="10">
        <v>233.24989606723966</v>
      </c>
      <c r="F37" s="9">
        <f>IFERROR(VLOOKUP(A37,'D-Mesures'!A:I,1,FALSE),0)</f>
        <v>0</v>
      </c>
      <c r="G37" s="9"/>
      <c r="H37" s="9"/>
      <c r="I37" s="9"/>
      <c r="J37" s="9"/>
      <c r="K37" s="9"/>
      <c r="L37" s="9"/>
      <c r="M37" s="9"/>
      <c r="N37" s="9"/>
      <c r="O37" s="9">
        <f>IF(F37=A37,1,0)</f>
        <v>0</v>
      </c>
      <c r="P37" s="9"/>
      <c r="Q37" s="9"/>
      <c r="R37" s="9"/>
      <c r="S37" s="9"/>
      <c r="T37" s="9"/>
      <c r="U37" s="9"/>
      <c r="V37" s="9"/>
      <c r="W37" s="9">
        <f>IF(F37=A37,1,0)</f>
        <v>0</v>
      </c>
      <c r="X37" s="9"/>
      <c r="Y37" s="9"/>
      <c r="Z37" s="9">
        <f>IF(F37=A37,1,0)</f>
        <v>0</v>
      </c>
      <c r="AA37" s="9"/>
      <c r="AB37" s="9"/>
      <c r="AC37" s="9">
        <f>IF(F37=A37,1,0)</f>
        <v>0</v>
      </c>
      <c r="AD37" s="9"/>
      <c r="AE37" s="9"/>
      <c r="AF37" s="9">
        <f>IF(F37=A37,1,0)</f>
        <v>0</v>
      </c>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c r="CQ37" s="9"/>
      <c r="CR37" s="9"/>
      <c r="CS37" s="9"/>
      <c r="CT37" s="9"/>
      <c r="CU37" s="9"/>
      <c r="CV37" s="9"/>
      <c r="CW37" s="9"/>
      <c r="CX37" s="9"/>
      <c r="CY37" s="9"/>
      <c r="CZ37" s="9"/>
      <c r="DA37" s="9"/>
      <c r="DB37" s="9"/>
      <c r="DC37" s="9"/>
      <c r="DD37" s="9"/>
      <c r="DE37" s="9"/>
      <c r="DF37" s="9"/>
      <c r="DG37" s="9"/>
      <c r="DH37" s="9"/>
      <c r="DI37" s="9"/>
      <c r="DJ37" s="9"/>
      <c r="DK37" s="9"/>
      <c r="DL37" s="9"/>
      <c r="DM37" s="9"/>
      <c r="DN37" s="9"/>
      <c r="DO37" s="9"/>
      <c r="DP37" s="9"/>
      <c r="DQ37" s="9"/>
      <c r="DR37" s="9"/>
      <c r="DS37" s="9"/>
      <c r="DT37" s="9"/>
      <c r="DU37" s="9"/>
      <c r="DV37" s="9"/>
      <c r="DW37" s="9"/>
      <c r="DX37" s="9"/>
      <c r="DY37" s="9"/>
      <c r="DZ37" s="9"/>
    </row>
    <row r="38" spans="1:130" ht="25.5">
      <c r="A38" s="9" t="s">
        <v>47</v>
      </c>
      <c r="B38" s="9" t="s">
        <v>304</v>
      </c>
      <c r="C38" s="9" t="s">
        <v>48</v>
      </c>
      <c r="D38" s="9" t="s">
        <v>49</v>
      </c>
      <c r="E38" s="10">
        <v>735.1742999999999</v>
      </c>
      <c r="F38" s="9">
        <f>IFERROR(VLOOKUP(A38,'D-Mesures'!A:I,1,FALSE),0)</f>
        <v>0</v>
      </c>
      <c r="G38" s="9"/>
      <c r="H38" s="9"/>
      <c r="I38" s="9"/>
      <c r="J38" s="9"/>
      <c r="K38" s="9"/>
      <c r="L38" s="9"/>
      <c r="M38" s="9"/>
      <c r="N38" s="9"/>
      <c r="O38" s="9"/>
      <c r="P38" s="9"/>
      <c r="Q38" s="9"/>
      <c r="R38" s="9"/>
      <c r="S38" s="9"/>
      <c r="T38" s="9"/>
      <c r="U38" s="9"/>
      <c r="V38" s="9"/>
      <c r="W38" s="9"/>
      <c r="X38" s="9"/>
      <c r="Y38" s="9"/>
      <c r="Z38" s="9"/>
      <c r="AA38" s="9"/>
      <c r="AB38" s="9"/>
      <c r="AC38" s="9"/>
      <c r="AD38" s="9"/>
      <c r="AE38" s="9"/>
      <c r="AF38" s="9"/>
      <c r="AG38" s="9">
        <f>IF(F38=A38,1,0)</f>
        <v>0</v>
      </c>
      <c r="AH38" s="9">
        <f>IF(F38=A38,1,0)</f>
        <v>0</v>
      </c>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c r="CZ38" s="9"/>
      <c r="DA38" s="9"/>
      <c r="DB38" s="9"/>
      <c r="DC38" s="9"/>
      <c r="DD38" s="9"/>
      <c r="DE38" s="9"/>
      <c r="DF38" s="9"/>
      <c r="DG38" s="9"/>
      <c r="DH38" s="9"/>
      <c r="DI38" s="9"/>
      <c r="DJ38" s="9"/>
      <c r="DK38" s="9"/>
      <c r="DL38" s="9"/>
      <c r="DM38" s="9"/>
      <c r="DN38" s="9"/>
      <c r="DO38" s="9"/>
      <c r="DP38" s="9"/>
      <c r="DQ38" s="9"/>
      <c r="DR38" s="9"/>
      <c r="DS38" s="9"/>
      <c r="DT38" s="9"/>
      <c r="DU38" s="9"/>
      <c r="DV38" s="9"/>
      <c r="DW38" s="9"/>
      <c r="DX38" s="9"/>
      <c r="DY38" s="9"/>
      <c r="DZ38" s="9"/>
    </row>
    <row r="39" spans="1:130">
      <c r="A39" s="11" t="s">
        <v>50</v>
      </c>
      <c r="B39" s="11" t="s">
        <v>305</v>
      </c>
      <c r="C39" s="11" t="s">
        <v>48</v>
      </c>
      <c r="D39" s="11" t="s">
        <v>51</v>
      </c>
      <c r="E39" s="12">
        <v>131.89999999999998</v>
      </c>
      <c r="F39" s="11">
        <f>IFERROR(VLOOKUP(A39,'D-Mesures'!A:I,1,FALSE),0)</f>
        <v>0</v>
      </c>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1"/>
      <c r="AG39" s="11"/>
      <c r="AH39" s="11"/>
      <c r="AI39" s="11">
        <f>IF(F39=A39,1,0)</f>
        <v>0</v>
      </c>
      <c r="AJ39" s="11">
        <f>IF(F39=A39,1,0)</f>
        <v>0</v>
      </c>
      <c r="AK39" s="11">
        <f>IF(F39=A39,1,0)</f>
        <v>0</v>
      </c>
      <c r="AL39" s="11">
        <f>IF(F39=A39,1,0)</f>
        <v>0</v>
      </c>
      <c r="AM39" s="11">
        <f>IF(F39=A39,1,0)</f>
        <v>0</v>
      </c>
      <c r="AN39" s="11">
        <f>IF(F39=A39,1,0)</f>
        <v>0</v>
      </c>
      <c r="AO39" s="11">
        <v>0</v>
      </c>
      <c r="AP39" s="11">
        <v>0</v>
      </c>
      <c r="AQ39" s="11"/>
      <c r="AR39" s="11"/>
      <c r="AS39" s="11"/>
      <c r="AT39" s="11"/>
      <c r="AU39" s="11"/>
      <c r="AV39" s="11"/>
      <c r="AW39" s="11"/>
      <c r="AX39" s="11"/>
      <c r="AY39" s="11"/>
      <c r="AZ39" s="11"/>
      <c r="BA39" s="11"/>
      <c r="BB39" s="11"/>
      <c r="BC39" s="11"/>
      <c r="BD39" s="11"/>
      <c r="BE39" s="11"/>
      <c r="BF39" s="11"/>
      <c r="BG39" s="11"/>
      <c r="BH39" s="11"/>
      <c r="BI39" s="11"/>
      <c r="BJ39" s="11"/>
      <c r="BK39" s="11"/>
      <c r="BL39" s="11"/>
      <c r="BM39" s="11"/>
      <c r="BN39" s="11"/>
      <c r="BO39" s="11"/>
      <c r="BP39" s="11"/>
      <c r="BQ39" s="11"/>
      <c r="BR39" s="11"/>
      <c r="BS39" s="11"/>
      <c r="BT39" s="11"/>
      <c r="BU39" s="11"/>
      <c r="BV39" s="11"/>
      <c r="BW39" s="11"/>
      <c r="BX39" s="11"/>
      <c r="BY39" s="11"/>
      <c r="BZ39" s="11"/>
      <c r="CA39" s="11"/>
      <c r="CB39" s="11"/>
      <c r="CC39" s="11"/>
      <c r="CD39" s="11"/>
      <c r="CE39" s="11"/>
      <c r="CF39" s="11"/>
      <c r="CG39" s="11"/>
      <c r="CH39" s="11"/>
      <c r="CI39" s="11"/>
      <c r="CJ39" s="11"/>
      <c r="CK39" s="11"/>
      <c r="CL39" s="11"/>
      <c r="CM39" s="11"/>
      <c r="CN39" s="11"/>
      <c r="CO39" s="11"/>
      <c r="CP39" s="11"/>
      <c r="CQ39" s="11"/>
      <c r="CR39" s="11"/>
      <c r="CS39" s="11"/>
      <c r="CT39" s="11"/>
      <c r="CU39" s="11"/>
      <c r="CV39" s="11"/>
      <c r="CW39" s="11"/>
      <c r="CX39" s="11"/>
      <c r="CY39" s="11"/>
      <c r="CZ39" s="11"/>
      <c r="DA39" s="11"/>
      <c r="DB39" s="11"/>
      <c r="DC39" s="11"/>
      <c r="DD39" s="11"/>
      <c r="DE39" s="11"/>
      <c r="DF39" s="11"/>
      <c r="DG39" s="11"/>
      <c r="DH39" s="11"/>
      <c r="DI39" s="11"/>
      <c r="DJ39" s="11"/>
      <c r="DK39" s="11"/>
      <c r="DL39" s="11"/>
      <c r="DM39" s="11"/>
      <c r="DN39" s="11"/>
      <c r="DO39" s="11"/>
      <c r="DP39" s="11"/>
      <c r="DQ39" s="11"/>
      <c r="DR39" s="11"/>
      <c r="DS39" s="11"/>
      <c r="DT39" s="11"/>
      <c r="DU39" s="11"/>
      <c r="DV39" s="11"/>
      <c r="DW39" s="11"/>
      <c r="DX39" s="11"/>
      <c r="DY39" s="11"/>
      <c r="DZ39" s="11"/>
    </row>
    <row r="40" spans="1:130">
      <c r="A40" s="11" t="s">
        <v>52</v>
      </c>
      <c r="B40" s="11" t="s">
        <v>306</v>
      </c>
      <c r="C40" s="11" t="s">
        <v>48</v>
      </c>
      <c r="D40" s="11" t="s">
        <v>53</v>
      </c>
      <c r="E40" s="12">
        <v>499.48936170212761</v>
      </c>
      <c r="F40" s="11">
        <f>IFERROR(VLOOKUP(A40,'D-Mesures'!A:I,1,FALSE),0)</f>
        <v>0</v>
      </c>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c r="AP40" s="11"/>
      <c r="AQ40" s="11">
        <f>IF(F40=A40,1,0)</f>
        <v>0</v>
      </c>
      <c r="AR40" s="11">
        <f>IF(F40=A40,1,0)</f>
        <v>0</v>
      </c>
      <c r="AS40" s="11"/>
      <c r="AT40" s="11"/>
      <c r="AU40" s="11"/>
      <c r="AV40" s="11"/>
      <c r="AW40" s="11"/>
      <c r="AX40" s="11"/>
      <c r="AY40" s="11"/>
      <c r="AZ40" s="11"/>
      <c r="BA40" s="11"/>
      <c r="BB40" s="11"/>
      <c r="BC40" s="11"/>
      <c r="BD40" s="11"/>
      <c r="BE40" s="11"/>
      <c r="BF40" s="11"/>
      <c r="BG40" s="11"/>
      <c r="BH40" s="11"/>
      <c r="BI40" s="11"/>
      <c r="BJ40" s="11"/>
      <c r="BK40" s="11"/>
      <c r="BL40" s="11"/>
      <c r="BM40" s="11"/>
      <c r="BN40" s="11"/>
      <c r="BO40" s="11"/>
      <c r="BP40" s="11"/>
      <c r="BQ40" s="11"/>
      <c r="BR40" s="11"/>
      <c r="BS40" s="11"/>
      <c r="BT40" s="11"/>
      <c r="BU40" s="11"/>
      <c r="BV40" s="11"/>
      <c r="BW40" s="11"/>
      <c r="BX40" s="11"/>
      <c r="BY40" s="11"/>
      <c r="BZ40" s="11"/>
      <c r="CA40" s="11"/>
      <c r="CB40" s="11"/>
      <c r="CC40" s="11"/>
      <c r="CD40" s="11"/>
      <c r="CE40" s="11"/>
      <c r="CF40" s="11"/>
      <c r="CG40" s="11"/>
      <c r="CH40" s="11"/>
      <c r="CI40" s="11"/>
      <c r="CJ40" s="11"/>
      <c r="CK40" s="11"/>
      <c r="CL40" s="11"/>
      <c r="CM40" s="11"/>
      <c r="CN40" s="11"/>
      <c r="CO40" s="11"/>
      <c r="CP40" s="11"/>
      <c r="CQ40" s="11"/>
      <c r="CR40" s="11"/>
      <c r="CS40" s="11"/>
      <c r="CT40" s="11"/>
      <c r="CU40" s="11"/>
      <c r="CV40" s="11"/>
      <c r="CW40" s="11"/>
      <c r="CX40" s="11"/>
      <c r="CY40" s="11"/>
      <c r="CZ40" s="11"/>
      <c r="DA40" s="11"/>
      <c r="DB40" s="11"/>
      <c r="DC40" s="11"/>
      <c r="DD40" s="11"/>
      <c r="DE40" s="11"/>
      <c r="DF40" s="11"/>
      <c r="DG40" s="11"/>
      <c r="DH40" s="11"/>
      <c r="DI40" s="11"/>
      <c r="DJ40" s="11"/>
      <c r="DK40" s="11"/>
      <c r="DL40" s="11"/>
      <c r="DM40" s="11"/>
      <c r="DN40" s="11"/>
      <c r="DO40" s="11"/>
      <c r="DP40" s="11"/>
      <c r="DQ40" s="11"/>
      <c r="DR40" s="11"/>
      <c r="DS40" s="11"/>
      <c r="DT40" s="11"/>
      <c r="DU40" s="11"/>
      <c r="DV40" s="11"/>
      <c r="DW40" s="11"/>
      <c r="DX40" s="11"/>
      <c r="DY40" s="11"/>
      <c r="DZ40" s="11"/>
    </row>
    <row r="41" spans="1:130">
      <c r="A41" s="11" t="s">
        <v>54</v>
      </c>
      <c r="B41" s="11" t="s">
        <v>307</v>
      </c>
      <c r="C41" s="11" t="s">
        <v>48</v>
      </c>
      <c r="D41" s="11" t="s">
        <v>53</v>
      </c>
      <c r="E41" s="12">
        <v>1020.0108695652174</v>
      </c>
      <c r="F41" s="11">
        <f>IFERROR(VLOOKUP(A41,'D-Mesures'!A:I,1,FALSE),0)</f>
        <v>0</v>
      </c>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f>IF(F41=A41,1,0)</f>
        <v>0</v>
      </c>
      <c r="AR41" s="11">
        <f>IF(F41=A41,1,0)</f>
        <v>0</v>
      </c>
      <c r="AS41" s="11"/>
      <c r="AT41" s="11"/>
      <c r="AU41" s="11"/>
      <c r="AV41" s="11"/>
      <c r="AW41" s="11"/>
      <c r="AX41" s="11"/>
      <c r="AY41" s="11"/>
      <c r="AZ41" s="11"/>
      <c r="BA41" s="11"/>
      <c r="BB41" s="11"/>
      <c r="BC41" s="11"/>
      <c r="BD41" s="11"/>
      <c r="BE41" s="11"/>
      <c r="BF41" s="11"/>
      <c r="BG41" s="11"/>
      <c r="BH41" s="11"/>
      <c r="BI41" s="11"/>
      <c r="BJ41" s="11"/>
      <c r="BK41" s="11"/>
      <c r="BL41" s="11"/>
      <c r="BM41" s="11"/>
      <c r="BN41" s="11"/>
      <c r="BO41" s="11"/>
      <c r="BP41" s="11"/>
      <c r="BQ41" s="11"/>
      <c r="BR41" s="11"/>
      <c r="BS41" s="11"/>
      <c r="BT41" s="11"/>
      <c r="BU41" s="11"/>
      <c r="BV41" s="11"/>
      <c r="BW41" s="11"/>
      <c r="BX41" s="11"/>
      <c r="BY41" s="11"/>
      <c r="BZ41" s="11"/>
      <c r="CA41" s="11"/>
      <c r="CB41" s="11"/>
      <c r="CC41" s="11"/>
      <c r="CD41" s="11"/>
      <c r="CE41" s="11"/>
      <c r="CF41" s="11"/>
      <c r="CG41" s="11"/>
      <c r="CH41" s="11"/>
      <c r="CI41" s="11"/>
      <c r="CJ41" s="11"/>
      <c r="CK41" s="11"/>
      <c r="CL41" s="11"/>
      <c r="CM41" s="11"/>
      <c r="CN41" s="11"/>
      <c r="CO41" s="11"/>
      <c r="CP41" s="11"/>
      <c r="CQ41" s="11"/>
      <c r="CR41" s="11"/>
      <c r="CS41" s="11"/>
      <c r="CT41" s="11"/>
      <c r="CU41" s="11"/>
      <c r="CV41" s="11"/>
      <c r="CW41" s="11"/>
      <c r="CX41" s="11"/>
      <c r="CY41" s="11"/>
      <c r="CZ41" s="11"/>
      <c r="DA41" s="11"/>
      <c r="DB41" s="11"/>
      <c r="DC41" s="11"/>
      <c r="DD41" s="11"/>
      <c r="DE41" s="11"/>
      <c r="DF41" s="11"/>
      <c r="DG41" s="11"/>
      <c r="DH41" s="11"/>
      <c r="DI41" s="11"/>
      <c r="DJ41" s="11"/>
      <c r="DK41" s="11"/>
      <c r="DL41" s="11"/>
      <c r="DM41" s="11"/>
      <c r="DN41" s="11"/>
      <c r="DO41" s="11"/>
      <c r="DP41" s="11"/>
      <c r="DQ41" s="11"/>
      <c r="DR41" s="11"/>
      <c r="DS41" s="11"/>
      <c r="DT41" s="11"/>
      <c r="DU41" s="11"/>
      <c r="DV41" s="11"/>
      <c r="DW41" s="11"/>
      <c r="DX41" s="11"/>
      <c r="DY41" s="11"/>
      <c r="DZ41" s="11"/>
    </row>
    <row r="42" spans="1:130">
      <c r="A42" s="11" t="s">
        <v>55</v>
      </c>
      <c r="B42" s="11" t="s">
        <v>308</v>
      </c>
      <c r="C42" s="11" t="s">
        <v>48</v>
      </c>
      <c r="D42" s="11" t="s">
        <v>56</v>
      </c>
      <c r="E42" s="12">
        <v>150</v>
      </c>
      <c r="F42" s="11">
        <f>IFERROR(VLOOKUP(A42,'D-Mesures'!A:I,1,FALSE),0)</f>
        <v>0</v>
      </c>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f>IF(F42=A42,1,0)</f>
        <v>0</v>
      </c>
      <c r="AT42" s="11"/>
      <c r="AU42" s="11"/>
      <c r="AV42" s="11"/>
      <c r="AW42" s="11">
        <f>IF(F42=A42,1,0)</f>
        <v>0</v>
      </c>
      <c r="AX42" s="11"/>
      <c r="AY42" s="11"/>
      <c r="AZ42" s="11"/>
      <c r="BA42" s="11"/>
      <c r="BB42" s="11"/>
      <c r="BC42" s="11">
        <f>IF(F42=A42,1,0)</f>
        <v>0</v>
      </c>
      <c r="BD42" s="11">
        <f>IF(F42=A42,1,0)</f>
        <v>0</v>
      </c>
      <c r="BE42" s="11">
        <f>IF(F42=A42,1,0)</f>
        <v>0</v>
      </c>
      <c r="BF42" s="11"/>
      <c r="BG42" s="11"/>
      <c r="BH42" s="11"/>
      <c r="BI42" s="11"/>
      <c r="BJ42" s="11"/>
      <c r="BK42" s="11"/>
      <c r="BL42" s="11"/>
      <c r="BM42" s="11"/>
      <c r="BN42" s="11"/>
      <c r="BO42" s="11">
        <f>IF(F42=A42,1,0)</f>
        <v>0</v>
      </c>
      <c r="BP42" s="11"/>
      <c r="BQ42" s="11"/>
      <c r="BR42" s="11"/>
      <c r="BS42" s="11">
        <f>IF(F42=A42,1,0)</f>
        <v>0</v>
      </c>
      <c r="BT42" s="11">
        <f>IF(F42=A42,1,0)</f>
        <v>0</v>
      </c>
      <c r="BU42" s="11"/>
      <c r="BV42" s="11"/>
      <c r="BW42" s="11"/>
      <c r="BX42" s="11"/>
      <c r="BY42" s="11"/>
      <c r="BZ42" s="11"/>
      <c r="CA42" s="11"/>
      <c r="CB42" s="11"/>
      <c r="CC42" s="11"/>
      <c r="CD42" s="11"/>
      <c r="CE42" s="11"/>
      <c r="CF42" s="11"/>
      <c r="CG42" s="11"/>
      <c r="CH42" s="11"/>
      <c r="CI42" s="11">
        <f>IF(F42=A42,1,0)</f>
        <v>0</v>
      </c>
      <c r="CJ42" s="11"/>
      <c r="CK42" s="11"/>
      <c r="CL42" s="11"/>
      <c r="CM42" s="11"/>
      <c r="CN42" s="11"/>
      <c r="CO42" s="11"/>
      <c r="CP42" s="11"/>
      <c r="CQ42" s="11"/>
      <c r="CR42" s="11"/>
      <c r="CS42" s="11"/>
      <c r="CT42" s="11"/>
      <c r="CU42" s="11"/>
      <c r="CV42" s="11"/>
      <c r="CW42" s="11"/>
      <c r="CX42" s="11"/>
      <c r="CY42" s="11"/>
      <c r="CZ42" s="11"/>
      <c r="DA42" s="11"/>
      <c r="DB42" s="11"/>
      <c r="DC42" s="11"/>
      <c r="DD42" s="11"/>
      <c r="DE42" s="11"/>
      <c r="DF42" s="11"/>
      <c r="DG42" s="11"/>
      <c r="DH42" s="11"/>
      <c r="DI42" s="11"/>
      <c r="DJ42" s="11"/>
      <c r="DK42" s="11"/>
      <c r="DL42" s="11"/>
      <c r="DM42" s="11"/>
      <c r="DN42" s="11"/>
      <c r="DO42" s="11"/>
      <c r="DP42" s="11"/>
      <c r="DQ42" s="11"/>
      <c r="DR42" s="11"/>
      <c r="DS42" s="11"/>
      <c r="DT42" s="11"/>
      <c r="DU42" s="11"/>
      <c r="DV42" s="11"/>
      <c r="DW42" s="11"/>
      <c r="DX42" s="11"/>
      <c r="DY42" s="11"/>
      <c r="DZ42" s="11"/>
    </row>
    <row r="43" spans="1:130" ht="25.5">
      <c r="A43" s="11" t="s">
        <v>57</v>
      </c>
      <c r="B43" s="11" t="s">
        <v>309</v>
      </c>
      <c r="C43" s="11" t="s">
        <v>48</v>
      </c>
      <c r="D43" s="11" t="s">
        <v>56</v>
      </c>
      <c r="E43" s="12">
        <v>201.25</v>
      </c>
      <c r="F43" s="11">
        <f>IFERROR(VLOOKUP(A43,'D-Mesures'!A:I,1,FALSE),0)</f>
        <v>0</v>
      </c>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f>IF(F43=A43,1,0)</f>
        <v>0</v>
      </c>
      <c r="AU43" s="11"/>
      <c r="AV43" s="11"/>
      <c r="AW43" s="11"/>
      <c r="AX43" s="11">
        <f>IF(F43=A43,1,0)</f>
        <v>0</v>
      </c>
      <c r="AY43" s="11"/>
      <c r="AZ43" s="11"/>
      <c r="BA43" s="11"/>
      <c r="BB43" s="11"/>
      <c r="BC43" s="11"/>
      <c r="BD43" s="11"/>
      <c r="BE43" s="11"/>
      <c r="BF43" s="11">
        <f>IF(F43=A43,1,0)</f>
        <v>0</v>
      </c>
      <c r="BG43" s="11">
        <f>IF(F43=A43,1,0)</f>
        <v>0</v>
      </c>
      <c r="BH43" s="11">
        <f>IF(F43=A43,1,0)</f>
        <v>0</v>
      </c>
      <c r="BI43" s="11"/>
      <c r="BJ43" s="11"/>
      <c r="BK43" s="11"/>
      <c r="BL43" s="11"/>
      <c r="BM43" s="11"/>
      <c r="BN43" s="11"/>
      <c r="BO43" s="11"/>
      <c r="BP43" s="11">
        <f>IF(F43=A43,1,0)</f>
        <v>0</v>
      </c>
      <c r="BQ43" s="11"/>
      <c r="BR43" s="11"/>
      <c r="BS43" s="11"/>
      <c r="BT43" s="11"/>
      <c r="BU43" s="11">
        <f>IF(F43=A43,1,0)</f>
        <v>0</v>
      </c>
      <c r="BV43" s="11">
        <f>IF(F43=A43,1,0)</f>
        <v>0</v>
      </c>
      <c r="BW43" s="11"/>
      <c r="BX43" s="11"/>
      <c r="BY43" s="11"/>
      <c r="BZ43" s="11"/>
      <c r="CA43" s="11"/>
      <c r="CB43" s="11"/>
      <c r="CC43" s="11"/>
      <c r="CD43" s="11"/>
      <c r="CE43" s="11"/>
      <c r="CF43" s="11"/>
      <c r="CG43" s="11"/>
      <c r="CH43" s="11"/>
      <c r="CI43" s="11"/>
      <c r="CJ43" s="11">
        <f>IF(F43=A43,1,0)</f>
        <v>0</v>
      </c>
      <c r="CK43" s="11"/>
      <c r="CL43" s="11"/>
      <c r="CM43" s="11"/>
      <c r="CN43" s="11"/>
      <c r="CO43" s="11"/>
      <c r="CP43" s="11"/>
      <c r="CQ43" s="11"/>
      <c r="CR43" s="11"/>
      <c r="CS43" s="11"/>
      <c r="CT43" s="11"/>
      <c r="CU43" s="11"/>
      <c r="CV43" s="11"/>
      <c r="CW43" s="11"/>
      <c r="CX43" s="11"/>
      <c r="CY43" s="11"/>
      <c r="CZ43" s="11"/>
      <c r="DA43" s="11"/>
      <c r="DB43" s="11"/>
      <c r="DC43" s="11"/>
      <c r="DD43" s="11"/>
      <c r="DE43" s="11"/>
      <c r="DF43" s="11"/>
      <c r="DG43" s="11"/>
      <c r="DH43" s="11"/>
      <c r="DI43" s="11"/>
      <c r="DJ43" s="11"/>
      <c r="DK43" s="11"/>
      <c r="DL43" s="11"/>
      <c r="DM43" s="11"/>
      <c r="DN43" s="11"/>
      <c r="DO43" s="11"/>
      <c r="DP43" s="11"/>
      <c r="DQ43" s="11"/>
      <c r="DR43" s="11"/>
      <c r="DS43" s="11"/>
      <c r="DT43" s="11"/>
      <c r="DU43" s="11"/>
      <c r="DV43" s="11"/>
      <c r="DW43" s="11"/>
      <c r="DX43" s="11"/>
      <c r="DY43" s="11"/>
      <c r="DZ43" s="11"/>
    </row>
    <row r="44" spans="1:130" ht="25.5">
      <c r="A44" s="11" t="s">
        <v>58</v>
      </c>
      <c r="B44" s="11" t="s">
        <v>310</v>
      </c>
      <c r="C44" s="11" t="s">
        <v>48</v>
      </c>
      <c r="D44" s="11" t="s">
        <v>56</v>
      </c>
      <c r="E44" s="12">
        <v>267.01280737735442</v>
      </c>
      <c r="F44" s="11">
        <f>IFERROR(VLOOKUP(A44,'D-Mesures'!A:I,1,FALSE),0)</f>
        <v>0</v>
      </c>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s="11"/>
      <c r="AN44" s="11"/>
      <c r="AO44" s="11"/>
      <c r="AP44" s="11"/>
      <c r="AQ44" s="11"/>
      <c r="AR44" s="11"/>
      <c r="AS44" s="11"/>
      <c r="AT44" s="11"/>
      <c r="AU44" s="11">
        <f>IF(F44=A44,1,0)</f>
        <v>0</v>
      </c>
      <c r="AV44" s="11"/>
      <c r="AW44" s="11"/>
      <c r="AX44" s="11"/>
      <c r="AY44" s="11">
        <f>IF(F44=A44,1,0)</f>
        <v>0</v>
      </c>
      <c r="AZ44" s="11"/>
      <c r="BA44" s="11"/>
      <c r="BB44" s="11"/>
      <c r="BC44" s="11"/>
      <c r="BD44" s="11"/>
      <c r="BE44" s="11"/>
      <c r="BF44" s="11"/>
      <c r="BG44" s="11"/>
      <c r="BH44" s="11"/>
      <c r="BI44" s="11">
        <f>IF(F44=A44,1,0)</f>
        <v>0</v>
      </c>
      <c r="BJ44" s="11">
        <f>IF(F44=A44,1,0)</f>
        <v>0</v>
      </c>
      <c r="BK44" s="11">
        <f>IF(F44=A44,1,0)</f>
        <v>0</v>
      </c>
      <c r="BL44" s="11"/>
      <c r="BM44" s="11"/>
      <c r="BN44" s="11"/>
      <c r="BO44" s="11"/>
      <c r="BP44" s="11"/>
      <c r="BQ44" s="11">
        <f>IF(F44=A44,1,0)</f>
        <v>0</v>
      </c>
      <c r="BR44" s="11"/>
      <c r="BS44" s="11"/>
      <c r="BT44" s="11"/>
      <c r="BU44" s="11"/>
      <c r="BV44" s="11"/>
      <c r="BW44" s="11">
        <f>IF(F44=A44,1,0)</f>
        <v>0</v>
      </c>
      <c r="BX44" s="11">
        <f>IF(F44=A44,1,0)</f>
        <v>0</v>
      </c>
      <c r="BY44" s="11"/>
      <c r="BZ44" s="11"/>
      <c r="CA44" s="11"/>
      <c r="CB44" s="11"/>
      <c r="CC44" s="11"/>
      <c r="CD44" s="11"/>
      <c r="CE44" s="11"/>
      <c r="CF44" s="11"/>
      <c r="CG44" s="11"/>
      <c r="CH44" s="11"/>
      <c r="CI44" s="11"/>
      <c r="CJ44" s="11"/>
      <c r="CK44" s="11">
        <f>IF(F44=A44,1,0)</f>
        <v>0</v>
      </c>
      <c r="CL44" s="11"/>
      <c r="CM44" s="11"/>
      <c r="CN44" s="11"/>
      <c r="CO44" s="11"/>
      <c r="CP44" s="11"/>
      <c r="CQ44" s="11"/>
      <c r="CR44" s="11"/>
      <c r="CS44" s="11"/>
      <c r="CT44" s="11"/>
      <c r="CU44" s="11"/>
      <c r="CV44" s="11"/>
      <c r="CW44" s="11"/>
      <c r="CX44" s="11"/>
      <c r="CY44" s="11"/>
      <c r="CZ44" s="11"/>
      <c r="DA44" s="11"/>
      <c r="DB44" s="11"/>
      <c r="DC44" s="11"/>
      <c r="DD44" s="11"/>
      <c r="DE44" s="11"/>
      <c r="DF44" s="11"/>
      <c r="DG44" s="11"/>
      <c r="DH44" s="11"/>
      <c r="DI44" s="11"/>
      <c r="DJ44" s="11"/>
      <c r="DK44" s="11"/>
      <c r="DL44" s="11"/>
      <c r="DM44" s="11"/>
      <c r="DN44" s="11"/>
      <c r="DO44" s="11"/>
      <c r="DP44" s="11"/>
      <c r="DQ44" s="11"/>
      <c r="DR44" s="11"/>
      <c r="DS44" s="11"/>
      <c r="DT44" s="11"/>
      <c r="DU44" s="11"/>
      <c r="DV44" s="11"/>
      <c r="DW44" s="11"/>
      <c r="DX44" s="11"/>
      <c r="DY44" s="11"/>
      <c r="DZ44" s="11"/>
    </row>
    <row r="45" spans="1:130" ht="25.5">
      <c r="A45" s="11" t="s">
        <v>59</v>
      </c>
      <c r="B45" s="11" t="s">
        <v>311</v>
      </c>
      <c r="C45" s="11" t="s">
        <v>48</v>
      </c>
      <c r="D45" s="11" t="s">
        <v>56</v>
      </c>
      <c r="E45" s="12">
        <v>215.70054865</v>
      </c>
      <c r="F45" s="11">
        <f>IFERROR(VLOOKUP(A45,'D-Mesures'!A:I,1,FALSE),0)</f>
        <v>0</v>
      </c>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c r="AV45" s="11">
        <f>IF(F45=A45,1,0)</f>
        <v>0</v>
      </c>
      <c r="AW45" s="11"/>
      <c r="AX45" s="11"/>
      <c r="AY45" s="11"/>
      <c r="AZ45" s="11">
        <f>IF(F45=A45,1,0)</f>
        <v>0</v>
      </c>
      <c r="BA45" s="11"/>
      <c r="BB45" s="11"/>
      <c r="BC45" s="11"/>
      <c r="BD45" s="11"/>
      <c r="BE45" s="11"/>
      <c r="BF45" s="11"/>
      <c r="BG45" s="11"/>
      <c r="BH45" s="11"/>
      <c r="BI45" s="11"/>
      <c r="BJ45" s="11"/>
      <c r="BK45" s="11"/>
      <c r="BL45" s="11">
        <f>IF(F45=A45,1,0)</f>
        <v>0</v>
      </c>
      <c r="BM45" s="11">
        <f>IF(F45=A45,1,0)</f>
        <v>0</v>
      </c>
      <c r="BN45" s="11">
        <f>IF(F45=A45,1,0)</f>
        <v>0</v>
      </c>
      <c r="BO45" s="11"/>
      <c r="BP45" s="11"/>
      <c r="BQ45" s="11"/>
      <c r="BR45" s="11">
        <f>IF(F45=A45,1,0)</f>
        <v>0</v>
      </c>
      <c r="BS45" s="11"/>
      <c r="BT45" s="11"/>
      <c r="BU45" s="11"/>
      <c r="BV45" s="11"/>
      <c r="BW45" s="11"/>
      <c r="BX45" s="11"/>
      <c r="BY45" s="11">
        <f>IF(F45=A45,1,0)</f>
        <v>0</v>
      </c>
      <c r="BZ45" s="11">
        <f>IF(F45=A45,1,0)</f>
        <v>0</v>
      </c>
      <c r="CA45" s="11"/>
      <c r="CB45" s="11"/>
      <c r="CC45" s="11"/>
      <c r="CD45" s="11"/>
      <c r="CE45" s="11"/>
      <c r="CF45" s="11"/>
      <c r="CG45" s="11"/>
      <c r="CH45" s="11"/>
      <c r="CI45" s="11"/>
      <c r="CJ45" s="11"/>
      <c r="CK45" s="11"/>
      <c r="CL45" s="11">
        <f>IF(F45=A45,1,0)</f>
        <v>0</v>
      </c>
      <c r="CM45" s="11"/>
      <c r="CN45" s="11"/>
      <c r="CO45" s="11"/>
      <c r="CP45" s="11"/>
      <c r="CQ45" s="11"/>
      <c r="CR45" s="11"/>
      <c r="CS45" s="11"/>
      <c r="CT45" s="11"/>
      <c r="CU45" s="11"/>
      <c r="CV45" s="11"/>
      <c r="CW45" s="11"/>
      <c r="CX45" s="11"/>
      <c r="CY45" s="11"/>
      <c r="CZ45" s="11"/>
      <c r="DA45" s="11"/>
      <c r="DB45" s="11"/>
      <c r="DC45" s="11"/>
      <c r="DD45" s="11"/>
      <c r="DE45" s="11"/>
      <c r="DF45" s="11"/>
      <c r="DG45" s="11"/>
      <c r="DH45" s="11"/>
      <c r="DI45" s="11"/>
      <c r="DJ45" s="11"/>
      <c r="DK45" s="11"/>
      <c r="DL45" s="11"/>
      <c r="DM45" s="11"/>
      <c r="DN45" s="11"/>
      <c r="DO45" s="11"/>
      <c r="DP45" s="11"/>
      <c r="DQ45" s="11"/>
      <c r="DR45" s="11"/>
      <c r="DS45" s="11"/>
      <c r="DT45" s="11"/>
      <c r="DU45" s="11"/>
      <c r="DV45" s="11"/>
      <c r="DW45" s="11"/>
      <c r="DX45" s="11"/>
      <c r="DY45" s="11"/>
      <c r="DZ45" s="11"/>
    </row>
    <row r="46" spans="1:130">
      <c r="A46" s="11" t="s">
        <v>60</v>
      </c>
      <c r="B46" s="11" t="s">
        <v>312</v>
      </c>
      <c r="C46" s="11" t="s">
        <v>48</v>
      </c>
      <c r="D46" s="11" t="s">
        <v>56</v>
      </c>
      <c r="E46" s="12">
        <v>51.25</v>
      </c>
      <c r="F46" s="11">
        <f>IFERROR(VLOOKUP(A46,'D-Mesures'!A:I,1,FALSE),0)</f>
        <v>0</v>
      </c>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f>IF(F46=A46,1,0)</f>
        <v>0</v>
      </c>
      <c r="CN46" s="11"/>
      <c r="CO46" s="11"/>
      <c r="CP46" s="11"/>
      <c r="CQ46" s="11"/>
      <c r="CR46" s="11"/>
      <c r="CS46" s="11"/>
      <c r="CT46" s="11"/>
      <c r="CU46" s="11"/>
      <c r="CV46" s="11"/>
      <c r="CW46" s="11">
        <f>IF(F46=A46,1,0)</f>
        <v>0</v>
      </c>
      <c r="CX46" s="11">
        <f>IF(F46=A46,1,0)</f>
        <v>0</v>
      </c>
      <c r="CY46" s="11"/>
      <c r="CZ46" s="11"/>
      <c r="DA46" s="11"/>
      <c r="DB46" s="11"/>
      <c r="DC46" s="11"/>
      <c r="DD46" s="11"/>
      <c r="DE46" s="11"/>
      <c r="DF46" s="11"/>
      <c r="DG46" s="11"/>
      <c r="DH46" s="11"/>
      <c r="DI46" s="11"/>
      <c r="DJ46" s="11"/>
      <c r="DK46" s="11"/>
      <c r="DL46" s="11"/>
      <c r="DM46" s="11"/>
      <c r="DN46" s="11"/>
      <c r="DO46" s="11"/>
      <c r="DP46" s="11"/>
      <c r="DQ46" s="11"/>
      <c r="DR46" s="11"/>
      <c r="DS46" s="11"/>
      <c r="DT46" s="11"/>
      <c r="DU46" s="11"/>
      <c r="DV46" s="11"/>
      <c r="DW46" s="11"/>
      <c r="DX46" s="11"/>
      <c r="DY46" s="11"/>
      <c r="DZ46" s="11"/>
    </row>
    <row r="47" spans="1:130">
      <c r="A47" s="11" t="s">
        <v>61</v>
      </c>
      <c r="B47" s="11" t="s">
        <v>313</v>
      </c>
      <c r="C47" s="11" t="s">
        <v>9</v>
      </c>
      <c r="D47" s="11" t="s">
        <v>56</v>
      </c>
      <c r="E47" s="12">
        <v>87.541999999999987</v>
      </c>
      <c r="F47" s="11">
        <f>IFERROR(VLOOKUP(A47,'D-Mesures'!A:I,1,FALSE),0)</f>
        <v>0</v>
      </c>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f>IF(F47=A47,1,0)</f>
        <v>0</v>
      </c>
      <c r="BB47" s="11">
        <f>IF(F47=A47,1,0)</f>
        <v>0</v>
      </c>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f>IF(F47=A47,1,0)</f>
        <v>0</v>
      </c>
      <c r="CO47" s="11"/>
      <c r="CP47" s="11"/>
      <c r="CQ47" s="11"/>
      <c r="CR47" s="11"/>
      <c r="CS47" s="11"/>
      <c r="CT47" s="11"/>
      <c r="CU47" s="11"/>
      <c r="CV47" s="11"/>
      <c r="CW47" s="11"/>
      <c r="CX47" s="11">
        <f>IF(F47=A47,1,0)</f>
        <v>0</v>
      </c>
      <c r="CY47" s="11"/>
      <c r="CZ47" s="11"/>
      <c r="DA47" s="11"/>
      <c r="DB47" s="11"/>
      <c r="DC47" s="11"/>
      <c r="DD47" s="11"/>
      <c r="DE47" s="11"/>
      <c r="DF47" s="11"/>
      <c r="DG47" s="11"/>
      <c r="DH47" s="11"/>
      <c r="DI47" s="11"/>
      <c r="DJ47" s="11"/>
      <c r="DK47" s="11"/>
      <c r="DL47" s="11"/>
      <c r="DM47" s="11"/>
      <c r="DN47" s="11"/>
      <c r="DO47" s="11"/>
      <c r="DP47" s="11"/>
      <c r="DQ47" s="11"/>
      <c r="DR47" s="11"/>
      <c r="DS47" s="11"/>
      <c r="DT47" s="11"/>
      <c r="DU47" s="11"/>
      <c r="DV47" s="11"/>
      <c r="DW47" s="11"/>
      <c r="DX47" s="11"/>
      <c r="DY47" s="11"/>
      <c r="DZ47" s="11"/>
    </row>
    <row r="48" spans="1:130" ht="25.5">
      <c r="A48" s="11" t="s">
        <v>62</v>
      </c>
      <c r="B48" s="11" t="s">
        <v>314</v>
      </c>
      <c r="C48" s="11" t="s">
        <v>48</v>
      </c>
      <c r="D48" s="11" t="s">
        <v>56</v>
      </c>
      <c r="E48" s="12">
        <v>71.75</v>
      </c>
      <c r="F48" s="11">
        <f>IFERROR(VLOOKUP(A48,'D-Mesures'!A:I,1,FALSE),0)</f>
        <v>0</v>
      </c>
      <c r="G48" s="11"/>
      <c r="H48" s="11"/>
      <c r="I48" s="11"/>
      <c r="J48" s="11"/>
      <c r="K48" s="11"/>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c r="AY48" s="11"/>
      <c r="AZ48" s="11"/>
      <c r="BA48" s="11"/>
      <c r="BB48" s="11"/>
      <c r="BC48" s="11"/>
      <c r="BD48" s="11"/>
      <c r="BE48" s="11"/>
      <c r="BF48" s="11"/>
      <c r="BG48" s="11"/>
      <c r="BH48" s="11"/>
      <c r="BI48" s="11"/>
      <c r="BJ48" s="11"/>
      <c r="BK48" s="11"/>
      <c r="BL48" s="11"/>
      <c r="BM48" s="11"/>
      <c r="BN48" s="11"/>
      <c r="BO48" s="11"/>
      <c r="BP48" s="11"/>
      <c r="BQ48" s="11"/>
      <c r="BR48" s="11"/>
      <c r="BS48" s="11"/>
      <c r="BT48" s="11"/>
      <c r="BU48" s="11"/>
      <c r="BV48" s="11"/>
      <c r="BW48" s="11"/>
      <c r="BX48" s="11"/>
      <c r="BY48" s="11"/>
      <c r="BZ48" s="11"/>
      <c r="CA48" s="11"/>
      <c r="CB48" s="11"/>
      <c r="CC48" s="11"/>
      <c r="CD48" s="11"/>
      <c r="CE48" s="11"/>
      <c r="CF48" s="11"/>
      <c r="CG48" s="11"/>
      <c r="CH48" s="11"/>
      <c r="CI48" s="11"/>
      <c r="CJ48" s="11"/>
      <c r="CK48" s="11"/>
      <c r="CL48" s="11"/>
      <c r="CM48" s="11"/>
      <c r="CN48" s="11"/>
      <c r="CO48" s="11">
        <f>IF(F48=A48,1,0)</f>
        <v>0</v>
      </c>
      <c r="CP48" s="11"/>
      <c r="CQ48" s="11"/>
      <c r="CR48" s="11"/>
      <c r="CS48" s="11"/>
      <c r="CT48" s="11"/>
      <c r="CU48" s="11"/>
      <c r="CV48" s="11"/>
      <c r="CW48" s="11"/>
      <c r="CX48" s="11"/>
      <c r="CY48" s="11"/>
      <c r="CZ48" s="11"/>
      <c r="DA48" s="11"/>
      <c r="DB48" s="11"/>
      <c r="DC48" s="11"/>
      <c r="DD48" s="11"/>
      <c r="DE48" s="11"/>
      <c r="DF48" s="11"/>
      <c r="DG48" s="11"/>
      <c r="DH48" s="11"/>
      <c r="DI48" s="11"/>
      <c r="DJ48" s="11"/>
      <c r="DK48" s="11"/>
      <c r="DL48" s="11"/>
      <c r="DM48" s="11"/>
      <c r="DN48" s="11"/>
      <c r="DO48" s="11"/>
      <c r="DP48" s="11"/>
      <c r="DQ48" s="11"/>
      <c r="DR48" s="11"/>
      <c r="DS48" s="11"/>
      <c r="DT48" s="11"/>
      <c r="DU48" s="11"/>
      <c r="DV48" s="11"/>
      <c r="DW48" s="11"/>
      <c r="DX48" s="11"/>
      <c r="DY48" s="11"/>
      <c r="DZ48" s="11"/>
    </row>
    <row r="49" spans="1:130" ht="38.25">
      <c r="A49" s="11" t="s">
        <v>63</v>
      </c>
      <c r="B49" s="11" t="s">
        <v>315</v>
      </c>
      <c r="C49" s="11" t="s">
        <v>48</v>
      </c>
      <c r="D49" s="11" t="s">
        <v>64</v>
      </c>
      <c r="E49" s="12">
        <v>652.28899999999999</v>
      </c>
      <c r="F49" s="11">
        <f>IFERROR(VLOOKUP(A49,'D-Mesures'!A:I,1,FALSE),0)</f>
        <v>0</v>
      </c>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c r="AW49" s="11"/>
      <c r="AX49" s="11"/>
      <c r="AY49" s="11"/>
      <c r="AZ49" s="11"/>
      <c r="BA49" s="11"/>
      <c r="BB49" s="11"/>
      <c r="BC49" s="11"/>
      <c r="BD49" s="11"/>
      <c r="BE49" s="11"/>
      <c r="BF49" s="11"/>
      <c r="BG49" s="11"/>
      <c r="BH49" s="11"/>
      <c r="BI49" s="11"/>
      <c r="BJ49" s="11"/>
      <c r="BK49" s="11"/>
      <c r="BL49" s="11"/>
      <c r="BM49" s="11"/>
      <c r="BN49" s="11"/>
      <c r="BO49" s="11"/>
      <c r="BP49" s="11"/>
      <c r="BQ49" s="11"/>
      <c r="BR49" s="11"/>
      <c r="BS49" s="11"/>
      <c r="BT49" s="11"/>
      <c r="BU49" s="11"/>
      <c r="BV49" s="11"/>
      <c r="BW49" s="11"/>
      <c r="BX49" s="11"/>
      <c r="BY49" s="11"/>
      <c r="BZ49" s="11"/>
      <c r="CA49" s="11"/>
      <c r="CB49" s="11"/>
      <c r="CC49" s="11"/>
      <c r="CD49" s="11"/>
      <c r="CE49" s="11"/>
      <c r="CF49" s="11"/>
      <c r="CG49" s="11"/>
      <c r="CH49" s="11"/>
      <c r="CI49" s="11"/>
      <c r="CJ49" s="11"/>
      <c r="CK49" s="11"/>
      <c r="CL49" s="11"/>
      <c r="CM49" s="11"/>
      <c r="CN49" s="11"/>
      <c r="CO49" s="11"/>
      <c r="CP49" s="11"/>
      <c r="CQ49" s="11"/>
      <c r="CR49" s="11"/>
      <c r="CS49" s="11"/>
      <c r="CT49" s="11"/>
      <c r="CU49" s="11"/>
      <c r="CV49" s="11"/>
      <c r="CW49" s="11"/>
      <c r="CX49" s="11"/>
      <c r="CY49" s="11">
        <f>IF(F49=A49,1,0)</f>
        <v>0</v>
      </c>
      <c r="CZ49" s="11">
        <f>IF(F49=A49,1,0)</f>
        <v>0</v>
      </c>
      <c r="DA49" s="11">
        <f>IF(F49=A49,1,0)</f>
        <v>0</v>
      </c>
      <c r="DB49" s="11">
        <f>IF(F49=A49,1,0)</f>
        <v>0</v>
      </c>
      <c r="DC49" s="11">
        <f>IF(F49=A49,1,0)</f>
        <v>0</v>
      </c>
      <c r="DD49" s="11">
        <f>IF(F49=A49,1,0)</f>
        <v>0</v>
      </c>
      <c r="DE49" s="11">
        <f>IF(F49=A49,1,0)</f>
        <v>0</v>
      </c>
      <c r="DF49" s="11">
        <f>IF(F49=A49,1,0)</f>
        <v>0</v>
      </c>
      <c r="DG49" s="11">
        <f>IF(F49=A49,1,0)</f>
        <v>0</v>
      </c>
      <c r="DH49" s="11"/>
      <c r="DI49" s="11"/>
      <c r="DJ49" s="11"/>
      <c r="DK49" s="11"/>
      <c r="DL49" s="11"/>
      <c r="DM49" s="11"/>
      <c r="DN49" s="11"/>
      <c r="DO49" s="11"/>
      <c r="DP49" s="11"/>
      <c r="DQ49" s="11"/>
      <c r="DR49" s="11"/>
      <c r="DS49" s="11"/>
      <c r="DT49" s="11"/>
      <c r="DU49" s="11"/>
      <c r="DV49" s="11"/>
      <c r="DW49" s="11"/>
      <c r="DX49" s="11"/>
      <c r="DY49" s="11"/>
      <c r="DZ49" s="11"/>
    </row>
    <row r="50" spans="1:130">
      <c r="A50" s="11" t="s">
        <v>65</v>
      </c>
      <c r="B50" s="11" t="s">
        <v>316</v>
      </c>
      <c r="C50" s="11" t="s">
        <v>48</v>
      </c>
      <c r="D50" s="11" t="s">
        <v>66</v>
      </c>
      <c r="E50" s="12">
        <v>357.89600000000002</v>
      </c>
      <c r="F50" s="11">
        <f>IFERROR(VLOOKUP(A50,'D-Mesures'!A:I,1,FALSE),0)</f>
        <v>0</v>
      </c>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c r="BE50" s="11"/>
      <c r="BF50" s="11"/>
      <c r="BG50" s="11"/>
      <c r="BH50" s="11"/>
      <c r="BI50" s="11"/>
      <c r="BJ50" s="11"/>
      <c r="BK50" s="11"/>
      <c r="BL50" s="11"/>
      <c r="BM50" s="11"/>
      <c r="BN50" s="11"/>
      <c r="BO50" s="11"/>
      <c r="BP50" s="11"/>
      <c r="BQ50" s="11"/>
      <c r="BR50" s="11"/>
      <c r="BS50" s="11"/>
      <c r="BT50" s="11"/>
      <c r="BU50" s="11"/>
      <c r="BV50" s="11"/>
      <c r="BW50" s="11"/>
      <c r="BX50" s="11"/>
      <c r="BY50" s="11"/>
      <c r="BZ50" s="11"/>
      <c r="CA50" s="11"/>
      <c r="CB50" s="11"/>
      <c r="CC50" s="11"/>
      <c r="CD50" s="11"/>
      <c r="CE50" s="11"/>
      <c r="CF50" s="11"/>
      <c r="CG50" s="11"/>
      <c r="CH50" s="11"/>
      <c r="CI50" s="11"/>
      <c r="CJ50" s="11"/>
      <c r="CK50" s="11"/>
      <c r="CL50" s="11"/>
      <c r="CM50" s="11"/>
      <c r="CN50" s="11"/>
      <c r="CO50" s="11"/>
      <c r="CP50" s="11">
        <f>IF(F50=A50,1,0)</f>
        <v>0</v>
      </c>
      <c r="CQ50" s="11"/>
      <c r="CR50" s="11"/>
      <c r="CS50" s="11"/>
      <c r="CT50" s="11"/>
      <c r="CU50" s="11"/>
      <c r="CV50" s="11"/>
      <c r="CW50" s="11"/>
      <c r="CX50" s="11"/>
      <c r="CY50" s="11"/>
      <c r="CZ50" s="11"/>
      <c r="DA50" s="11"/>
      <c r="DB50" s="11"/>
      <c r="DC50" s="11"/>
      <c r="DD50" s="11"/>
      <c r="DE50" s="11"/>
      <c r="DF50" s="11"/>
      <c r="DG50" s="11"/>
      <c r="DH50" s="11">
        <f>IF(F50=A50,1,0)</f>
        <v>0</v>
      </c>
      <c r="DI50" s="11">
        <f>IF(F50=A50,1,0)</f>
        <v>0</v>
      </c>
      <c r="DJ50" s="11">
        <f>IF(F50=A50,1,0)</f>
        <v>0</v>
      </c>
      <c r="DK50" s="11">
        <f>IF(F50=A50,1,0)</f>
        <v>0</v>
      </c>
      <c r="DL50" s="11"/>
      <c r="DM50" s="11"/>
      <c r="DN50" s="11"/>
      <c r="DO50" s="11"/>
      <c r="DP50" s="11"/>
      <c r="DQ50" s="11"/>
      <c r="DR50" s="11"/>
      <c r="DS50" s="11"/>
      <c r="DT50" s="11"/>
      <c r="DU50" s="11"/>
      <c r="DV50" s="11"/>
      <c r="DW50" s="11"/>
      <c r="DX50" s="11"/>
      <c r="DY50" s="11"/>
      <c r="DZ50" s="11"/>
    </row>
    <row r="51" spans="1:130" ht="25.5">
      <c r="A51" s="11" t="s">
        <v>67</v>
      </c>
      <c r="B51" s="11" t="s">
        <v>317</v>
      </c>
      <c r="C51" s="11" t="s">
        <v>48</v>
      </c>
      <c r="D51" s="11" t="s">
        <v>68</v>
      </c>
      <c r="E51" s="12">
        <v>81.954118249999993</v>
      </c>
      <c r="F51" s="11">
        <f>IFERROR(VLOOKUP(A51,'D-Mesures'!A:I,1,FALSE),0)</f>
        <v>0</v>
      </c>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c r="AY51" s="11"/>
      <c r="AZ51" s="11"/>
      <c r="BA51" s="11"/>
      <c r="BB51" s="11"/>
      <c r="BC51" s="11"/>
      <c r="BD51" s="11"/>
      <c r="BE51" s="11"/>
      <c r="BF51" s="11"/>
      <c r="BG51" s="11"/>
      <c r="BH51" s="11"/>
      <c r="BI51" s="11"/>
      <c r="BJ51" s="11"/>
      <c r="BK51" s="11"/>
      <c r="BL51" s="11"/>
      <c r="BM51" s="11"/>
      <c r="BN51" s="11"/>
      <c r="BO51" s="11"/>
      <c r="BP51" s="11"/>
      <c r="BQ51" s="11"/>
      <c r="BR51" s="11"/>
      <c r="BS51" s="11"/>
      <c r="BT51" s="11"/>
      <c r="BU51" s="11"/>
      <c r="BV51" s="11"/>
      <c r="BW51" s="11"/>
      <c r="BX51" s="11"/>
      <c r="BY51" s="11"/>
      <c r="BZ51" s="11"/>
      <c r="CA51" s="11">
        <f>IF(F51=A51,1,0)</f>
        <v>0</v>
      </c>
      <c r="CB51" s="11">
        <f>IF(F51=A51,1,0)</f>
        <v>0</v>
      </c>
      <c r="CC51" s="11"/>
      <c r="CD51" s="11"/>
      <c r="CE51" s="11"/>
      <c r="CF51" s="11"/>
      <c r="CG51" s="11"/>
      <c r="CH51" s="11"/>
      <c r="CI51" s="11"/>
      <c r="CJ51" s="11"/>
      <c r="CK51" s="11"/>
      <c r="CL51" s="11"/>
      <c r="CM51" s="11"/>
      <c r="CN51" s="11"/>
      <c r="CO51" s="11"/>
      <c r="CP51" s="11"/>
      <c r="CQ51" s="11">
        <f>IF(F51=A51,1,0)</f>
        <v>0</v>
      </c>
      <c r="CR51" s="11"/>
      <c r="CS51" s="11"/>
      <c r="CT51" s="11"/>
      <c r="CU51" s="11"/>
      <c r="CV51" s="11"/>
      <c r="CW51" s="11"/>
      <c r="CX51" s="11"/>
      <c r="CY51" s="11"/>
      <c r="CZ51" s="11"/>
      <c r="DA51" s="11"/>
      <c r="DB51" s="11"/>
      <c r="DC51" s="11"/>
      <c r="DD51" s="11"/>
      <c r="DE51" s="11"/>
      <c r="DF51" s="11"/>
      <c r="DG51" s="11"/>
      <c r="DH51" s="11"/>
      <c r="DI51" s="11"/>
      <c r="DJ51" s="11"/>
      <c r="DK51" s="11"/>
      <c r="DL51" s="11"/>
      <c r="DM51" s="11"/>
      <c r="DN51" s="11"/>
      <c r="DO51" s="11">
        <f>IF(F51=A51,1,0)</f>
        <v>0</v>
      </c>
      <c r="DP51" s="11">
        <f>IF(F51=A51,1,0)</f>
        <v>0</v>
      </c>
      <c r="DQ51" s="11"/>
      <c r="DR51" s="11"/>
      <c r="DS51" s="11"/>
      <c r="DT51" s="11"/>
      <c r="DU51" s="11"/>
      <c r="DV51" s="11"/>
      <c r="DW51" s="11">
        <f>IF(F51=A51,1,0)</f>
        <v>0</v>
      </c>
      <c r="DX51" s="11"/>
      <c r="DY51" s="11"/>
      <c r="DZ51" s="11"/>
    </row>
    <row r="52" spans="1:130" ht="25.5">
      <c r="A52" s="11" t="s">
        <v>69</v>
      </c>
      <c r="B52" s="11" t="s">
        <v>318</v>
      </c>
      <c r="C52" s="11" t="s">
        <v>48</v>
      </c>
      <c r="D52" s="11" t="s">
        <v>68</v>
      </c>
      <c r="E52" s="12">
        <v>145.07821200000001</v>
      </c>
      <c r="F52" s="11">
        <f>IFERROR(VLOOKUP(A52,'D-Mesures'!A:I,1,FALSE),0)</f>
        <v>0</v>
      </c>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c r="BE52" s="11"/>
      <c r="BF52" s="11"/>
      <c r="BG52" s="11"/>
      <c r="BH52" s="11"/>
      <c r="BI52" s="11"/>
      <c r="BJ52" s="11"/>
      <c r="BK52" s="11"/>
      <c r="BL52" s="11"/>
      <c r="BM52" s="11"/>
      <c r="BN52" s="11"/>
      <c r="BO52" s="11"/>
      <c r="BP52" s="11"/>
      <c r="BQ52" s="11"/>
      <c r="BR52" s="11"/>
      <c r="BS52" s="11"/>
      <c r="BT52" s="11"/>
      <c r="BU52" s="11"/>
      <c r="BV52" s="11"/>
      <c r="BW52" s="11"/>
      <c r="BX52" s="11"/>
      <c r="BY52" s="11"/>
      <c r="BZ52" s="11"/>
      <c r="CA52" s="11"/>
      <c r="CB52" s="11"/>
      <c r="CC52" s="11">
        <f>IF(F52=A52,1,0)</f>
        <v>0</v>
      </c>
      <c r="CD52" s="11">
        <f>IF(F52=A52,1,0)</f>
        <v>0</v>
      </c>
      <c r="CE52" s="11"/>
      <c r="CF52" s="11"/>
      <c r="CG52" s="11"/>
      <c r="CH52" s="11"/>
      <c r="CI52" s="11"/>
      <c r="CJ52" s="11"/>
      <c r="CK52" s="11"/>
      <c r="CL52" s="11"/>
      <c r="CM52" s="11"/>
      <c r="CN52" s="11"/>
      <c r="CO52" s="11"/>
      <c r="CP52" s="11"/>
      <c r="CQ52" s="11"/>
      <c r="CR52" s="11">
        <f>IF(F52=A52,1,0)</f>
        <v>0</v>
      </c>
      <c r="CS52" s="11"/>
      <c r="CT52" s="11"/>
      <c r="CU52" s="11"/>
      <c r="CV52" s="11"/>
      <c r="CW52" s="11"/>
      <c r="CX52" s="11"/>
      <c r="CY52" s="11"/>
      <c r="CZ52" s="11"/>
      <c r="DA52" s="11"/>
      <c r="DB52" s="11"/>
      <c r="DC52" s="11"/>
      <c r="DD52" s="11"/>
      <c r="DE52" s="11"/>
      <c r="DF52" s="11"/>
      <c r="DG52" s="11"/>
      <c r="DH52" s="11"/>
      <c r="DI52" s="11"/>
      <c r="DJ52" s="11"/>
      <c r="DK52" s="11"/>
      <c r="DL52" s="11">
        <f>IF(F52=A52,1,0)</f>
        <v>0</v>
      </c>
      <c r="DM52" s="11"/>
      <c r="DN52" s="11"/>
      <c r="DO52" s="11"/>
      <c r="DP52" s="11"/>
      <c r="DQ52" s="11">
        <f>IF(F52=A52,1,0)</f>
        <v>0</v>
      </c>
      <c r="DR52" s="11">
        <f>IF(F52=A52,1,0)</f>
        <v>0</v>
      </c>
      <c r="DS52" s="11"/>
      <c r="DT52" s="11"/>
      <c r="DU52" s="11"/>
      <c r="DV52" s="11"/>
      <c r="DW52" s="11"/>
      <c r="DX52" s="11">
        <f>IF(F52=A52,1,0)</f>
        <v>0</v>
      </c>
      <c r="DY52" s="11"/>
      <c r="DZ52" s="11"/>
    </row>
    <row r="53" spans="1:130" ht="25.5">
      <c r="A53" s="11" t="s">
        <v>70</v>
      </c>
      <c r="B53" s="11" t="s">
        <v>319</v>
      </c>
      <c r="C53" s="11" t="s">
        <v>48</v>
      </c>
      <c r="D53" s="11" t="s">
        <v>68</v>
      </c>
      <c r="E53" s="12">
        <v>199.57227112499999</v>
      </c>
      <c r="F53" s="11">
        <f>IFERROR(VLOOKUP(A53,'D-Mesures'!A:I,1,FALSE),0)</f>
        <v>0</v>
      </c>
      <c r="G53" s="11"/>
      <c r="H53" s="11"/>
      <c r="I53" s="11"/>
      <c r="J53" s="11"/>
      <c r="K53" s="11"/>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s="11"/>
      <c r="AT53" s="11"/>
      <c r="AU53" s="11"/>
      <c r="AV53" s="11"/>
      <c r="AW53" s="11"/>
      <c r="AX53" s="11"/>
      <c r="AY53" s="11"/>
      <c r="AZ53" s="11"/>
      <c r="BA53" s="11"/>
      <c r="BB53" s="11"/>
      <c r="BC53" s="11"/>
      <c r="BD53" s="11"/>
      <c r="BE53" s="11"/>
      <c r="BF53" s="11"/>
      <c r="BG53" s="11"/>
      <c r="BH53" s="11"/>
      <c r="BI53" s="11"/>
      <c r="BJ53" s="11"/>
      <c r="BK53" s="11"/>
      <c r="BL53" s="11"/>
      <c r="BM53" s="11"/>
      <c r="BN53" s="11"/>
      <c r="BO53" s="11"/>
      <c r="BP53" s="11"/>
      <c r="BQ53" s="11"/>
      <c r="BR53" s="11"/>
      <c r="BS53" s="11"/>
      <c r="BT53" s="11"/>
      <c r="BU53" s="11"/>
      <c r="BV53" s="11"/>
      <c r="BW53" s="11"/>
      <c r="BX53" s="11"/>
      <c r="BY53" s="11"/>
      <c r="BZ53" s="11"/>
      <c r="CA53" s="11"/>
      <c r="CB53" s="11"/>
      <c r="CC53" s="11"/>
      <c r="CD53" s="11"/>
      <c r="CE53" s="11">
        <f>IF(F53=A53,1,0)</f>
        <v>0</v>
      </c>
      <c r="CF53" s="11">
        <f>IF(F53=A53,1,0)</f>
        <v>0</v>
      </c>
      <c r="CG53" s="11"/>
      <c r="CH53" s="11"/>
      <c r="CI53" s="11"/>
      <c r="CJ53" s="11"/>
      <c r="CK53" s="11"/>
      <c r="CL53" s="11"/>
      <c r="CM53" s="11"/>
      <c r="CN53" s="11"/>
      <c r="CO53" s="11"/>
      <c r="CP53" s="11"/>
      <c r="CQ53" s="11"/>
      <c r="CR53" s="11"/>
      <c r="CS53" s="11">
        <f>IF(F53=A53,1,0)</f>
        <v>0</v>
      </c>
      <c r="CT53" s="11"/>
      <c r="CU53" s="11"/>
      <c r="CV53" s="11"/>
      <c r="CW53" s="11"/>
      <c r="CX53" s="11"/>
      <c r="CY53" s="11"/>
      <c r="CZ53" s="11"/>
      <c r="DA53" s="11"/>
      <c r="DB53" s="11"/>
      <c r="DC53" s="11"/>
      <c r="DD53" s="11"/>
      <c r="DE53" s="11"/>
      <c r="DF53" s="11"/>
      <c r="DG53" s="11"/>
      <c r="DH53" s="11"/>
      <c r="DI53" s="11"/>
      <c r="DJ53" s="11"/>
      <c r="DK53" s="11"/>
      <c r="DL53" s="11"/>
      <c r="DM53" s="11">
        <f>IF(F53=A53,1,0)</f>
        <v>0</v>
      </c>
      <c r="DN53" s="11"/>
      <c r="DO53" s="11"/>
      <c r="DP53" s="11"/>
      <c r="DQ53" s="11"/>
      <c r="DR53" s="11"/>
      <c r="DS53" s="11">
        <f>IF(F53=A53,1,0)</f>
        <v>0</v>
      </c>
      <c r="DT53" s="11">
        <f>IF(F53=A53,1,0)</f>
        <v>0</v>
      </c>
      <c r="DU53" s="11"/>
      <c r="DV53" s="11"/>
      <c r="DW53" s="11"/>
      <c r="DX53" s="11"/>
      <c r="DY53" s="11">
        <f>IF(F53=A53,1,0)</f>
        <v>0</v>
      </c>
      <c r="DZ53" s="11"/>
    </row>
    <row r="54" spans="1:130" ht="25.5">
      <c r="A54" s="11" t="s">
        <v>71</v>
      </c>
      <c r="B54" s="11" t="s">
        <v>320</v>
      </c>
      <c r="C54" s="11" t="s">
        <v>48</v>
      </c>
      <c r="D54" s="11" t="s">
        <v>68</v>
      </c>
      <c r="E54" s="12">
        <v>254.06633024999999</v>
      </c>
      <c r="F54" s="11">
        <f>IFERROR(VLOOKUP(A54,'D-Mesures'!A:I,1,FALSE),0)</f>
        <v>0</v>
      </c>
      <c r="G54" s="11"/>
      <c r="H54" s="11"/>
      <c r="I54" s="11"/>
      <c r="J54" s="11"/>
      <c r="K54" s="11"/>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11"/>
      <c r="AY54" s="11"/>
      <c r="AZ54" s="11"/>
      <c r="BA54" s="11"/>
      <c r="BB54" s="11"/>
      <c r="BC54" s="11"/>
      <c r="BD54" s="11"/>
      <c r="BE54" s="11"/>
      <c r="BF54" s="11"/>
      <c r="BG54" s="11"/>
      <c r="BH54" s="11"/>
      <c r="BI54" s="11"/>
      <c r="BJ54" s="11"/>
      <c r="BK54" s="11"/>
      <c r="BL54" s="11"/>
      <c r="BM54" s="11"/>
      <c r="BN54" s="11"/>
      <c r="BO54" s="11"/>
      <c r="BP54" s="11"/>
      <c r="BQ54" s="11"/>
      <c r="BR54" s="11"/>
      <c r="BS54" s="11"/>
      <c r="BT54" s="11"/>
      <c r="BU54" s="11"/>
      <c r="BV54" s="11"/>
      <c r="BW54" s="11"/>
      <c r="BX54" s="11"/>
      <c r="BY54" s="11"/>
      <c r="BZ54" s="11"/>
      <c r="CA54" s="11"/>
      <c r="CB54" s="11"/>
      <c r="CC54" s="11"/>
      <c r="CD54" s="11"/>
      <c r="CE54" s="11"/>
      <c r="CF54" s="11"/>
      <c r="CG54" s="11">
        <f>IF(F54=A54,1,0)</f>
        <v>0</v>
      </c>
      <c r="CH54" s="11">
        <f>IF(F54=A54,1,0)</f>
        <v>0</v>
      </c>
      <c r="CI54" s="11"/>
      <c r="CJ54" s="11"/>
      <c r="CK54" s="11"/>
      <c r="CL54" s="11"/>
      <c r="CM54" s="11"/>
      <c r="CN54" s="11"/>
      <c r="CO54" s="11"/>
      <c r="CP54" s="11"/>
      <c r="CQ54" s="11"/>
      <c r="CR54" s="11"/>
      <c r="CS54" s="11"/>
      <c r="CT54" s="11">
        <f>IF(F54=A54,1,0)</f>
        <v>0</v>
      </c>
      <c r="CU54" s="11"/>
      <c r="CV54" s="11"/>
      <c r="CW54" s="11"/>
      <c r="CX54" s="11"/>
      <c r="CY54" s="11"/>
      <c r="CZ54" s="11"/>
      <c r="DA54" s="11"/>
      <c r="DB54" s="11"/>
      <c r="DC54" s="11"/>
      <c r="DD54" s="11"/>
      <c r="DE54" s="11"/>
      <c r="DF54" s="11"/>
      <c r="DG54" s="11"/>
      <c r="DH54" s="11"/>
      <c r="DI54" s="11"/>
      <c r="DJ54" s="11"/>
      <c r="DK54" s="11"/>
      <c r="DL54" s="11"/>
      <c r="DM54" s="11"/>
      <c r="DN54" s="11">
        <f>IF(F54=A54,1,0)</f>
        <v>0</v>
      </c>
      <c r="DO54" s="11"/>
      <c r="DP54" s="11"/>
      <c r="DQ54" s="11"/>
      <c r="DR54" s="11"/>
      <c r="DS54" s="11"/>
      <c r="DT54" s="11"/>
      <c r="DU54" s="11">
        <f>IF(F54=A54,1,0)</f>
        <v>0</v>
      </c>
      <c r="DV54" s="11">
        <f>IF(F54=A54,1,0)</f>
        <v>0</v>
      </c>
      <c r="DW54" s="11"/>
      <c r="DX54" s="11"/>
      <c r="DY54" s="11"/>
      <c r="DZ54" s="11">
        <f>IF(F54=A54,1,0)</f>
        <v>0</v>
      </c>
    </row>
    <row r="55" spans="1:130">
      <c r="A55" s="11" t="s">
        <v>72</v>
      </c>
      <c r="B55" s="11" t="s">
        <v>321</v>
      </c>
      <c r="C55" s="11" t="s">
        <v>48</v>
      </c>
      <c r="D55" s="11" t="s">
        <v>56</v>
      </c>
      <c r="E55" s="12">
        <v>152.5</v>
      </c>
      <c r="F55" s="11">
        <f>IFERROR(VLOOKUP(A55,'D-Mesures'!A:I,1,FALSE),0)</f>
        <v>0</v>
      </c>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s="11"/>
      <c r="AV55" s="11"/>
      <c r="AW55" s="11"/>
      <c r="AX55" s="11"/>
      <c r="AY55" s="11"/>
      <c r="AZ55" s="11"/>
      <c r="BA55" s="11"/>
      <c r="BB55" s="11"/>
      <c r="BC55" s="11"/>
      <c r="BD55" s="11"/>
      <c r="BE55" s="11"/>
      <c r="BF55" s="11"/>
      <c r="BG55" s="11"/>
      <c r="BH55" s="11"/>
      <c r="BI55" s="11"/>
      <c r="BJ55" s="11"/>
      <c r="BK55" s="11"/>
      <c r="BL55" s="11"/>
      <c r="BM55" s="11"/>
      <c r="BN55" s="11"/>
      <c r="BO55" s="11"/>
      <c r="BP55" s="11"/>
      <c r="BQ55" s="11"/>
      <c r="BR55" s="11"/>
      <c r="BS55" s="11"/>
      <c r="BT55" s="11"/>
      <c r="BU55" s="11"/>
      <c r="BV55" s="11"/>
      <c r="BW55" s="11"/>
      <c r="BX55" s="11"/>
      <c r="BY55" s="11"/>
      <c r="BZ55" s="11"/>
      <c r="CA55" s="11"/>
      <c r="CB55" s="11"/>
      <c r="CC55" s="11"/>
      <c r="CD55" s="11"/>
      <c r="CE55" s="11"/>
      <c r="CF55" s="11"/>
      <c r="CG55" s="11"/>
      <c r="CH55" s="11"/>
      <c r="CI55" s="11"/>
      <c r="CJ55" s="11"/>
      <c r="CK55" s="11"/>
      <c r="CL55" s="11"/>
      <c r="CM55" s="11"/>
      <c r="CN55" s="11"/>
      <c r="CO55" s="11"/>
      <c r="CP55" s="11"/>
      <c r="CQ55" s="11"/>
      <c r="CR55" s="11"/>
      <c r="CS55" s="11"/>
      <c r="CT55" s="11"/>
      <c r="CU55" s="11">
        <f>IF(F55=A55,1,0)</f>
        <v>0</v>
      </c>
      <c r="CV55" s="11"/>
      <c r="CW55" s="11"/>
      <c r="CX55" s="11"/>
      <c r="CY55" s="11"/>
      <c r="CZ55" s="11"/>
      <c r="DA55" s="11"/>
      <c r="DB55" s="11"/>
      <c r="DC55" s="11"/>
      <c r="DD55" s="11"/>
      <c r="DE55" s="11"/>
      <c r="DF55" s="11"/>
      <c r="DG55" s="11"/>
      <c r="DH55" s="11"/>
      <c r="DI55" s="11"/>
      <c r="DJ55" s="11"/>
      <c r="DK55" s="11"/>
      <c r="DL55" s="11"/>
      <c r="DM55" s="11"/>
      <c r="DN55" s="11"/>
      <c r="DO55" s="11"/>
      <c r="DP55" s="11"/>
      <c r="DQ55" s="11"/>
      <c r="DR55" s="11"/>
      <c r="DS55" s="11"/>
      <c r="DT55" s="11"/>
      <c r="DU55" s="11"/>
      <c r="DV55" s="11"/>
      <c r="DW55" s="11"/>
      <c r="DX55" s="11"/>
      <c r="DY55" s="11"/>
      <c r="DZ55" s="11"/>
    </row>
    <row r="56" spans="1:130" ht="25.5">
      <c r="A56" s="11" t="s">
        <v>73</v>
      </c>
      <c r="B56" s="11" t="s">
        <v>322</v>
      </c>
      <c r="C56" s="11" t="s">
        <v>48</v>
      </c>
      <c r="D56" s="11" t="s">
        <v>56</v>
      </c>
      <c r="E56" s="12">
        <v>203.75</v>
      </c>
      <c r="F56" s="11">
        <f>IFERROR(VLOOKUP(A56,'D-Mesures'!A:I,1,FALSE),0)</f>
        <v>0</v>
      </c>
      <c r="G56" s="11"/>
      <c r="H56" s="11"/>
      <c r="I56" s="11"/>
      <c r="J56" s="11"/>
      <c r="K56" s="11"/>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11"/>
      <c r="AY56" s="11"/>
      <c r="AZ56" s="11"/>
      <c r="BA56" s="11"/>
      <c r="BB56" s="11"/>
      <c r="BC56" s="11"/>
      <c r="BD56" s="11"/>
      <c r="BE56" s="11"/>
      <c r="BF56" s="11"/>
      <c r="BG56" s="11"/>
      <c r="BH56" s="11"/>
      <c r="BI56" s="11"/>
      <c r="BJ56" s="11"/>
      <c r="BK56" s="11"/>
      <c r="BL56" s="11"/>
      <c r="BM56" s="11"/>
      <c r="BN56" s="11"/>
      <c r="BO56" s="11"/>
      <c r="BP56" s="11"/>
      <c r="BQ56" s="11"/>
      <c r="BR56" s="11"/>
      <c r="BS56" s="11"/>
      <c r="BT56" s="11"/>
      <c r="BU56" s="11"/>
      <c r="BV56" s="11"/>
      <c r="BW56" s="11"/>
      <c r="BX56" s="11"/>
      <c r="BY56" s="11"/>
      <c r="BZ56" s="11"/>
      <c r="CA56" s="11"/>
      <c r="CB56" s="11"/>
      <c r="CC56" s="11"/>
      <c r="CD56" s="11"/>
      <c r="CE56" s="11"/>
      <c r="CF56" s="11"/>
      <c r="CG56" s="11"/>
      <c r="CH56" s="11"/>
      <c r="CI56" s="11"/>
      <c r="CJ56" s="11"/>
      <c r="CK56" s="11"/>
      <c r="CL56" s="11"/>
      <c r="CM56" s="11"/>
      <c r="CN56" s="11"/>
      <c r="CO56" s="11"/>
      <c r="CP56" s="11"/>
      <c r="CQ56" s="11"/>
      <c r="CR56" s="11"/>
      <c r="CS56" s="11"/>
      <c r="CT56" s="11"/>
      <c r="CU56" s="11"/>
      <c r="CV56" s="11">
        <f>IF(F56=A56,1,0)</f>
        <v>0</v>
      </c>
      <c r="CW56" s="11"/>
      <c r="CX56" s="11"/>
      <c r="CY56" s="11"/>
      <c r="CZ56" s="11"/>
      <c r="DA56" s="11"/>
      <c r="DB56" s="11"/>
      <c r="DC56" s="11"/>
      <c r="DD56" s="11"/>
      <c r="DE56" s="11"/>
      <c r="DF56" s="11"/>
      <c r="DG56" s="11"/>
      <c r="DH56" s="11"/>
      <c r="DI56" s="11"/>
      <c r="DJ56" s="11"/>
      <c r="DK56" s="11"/>
      <c r="DL56" s="11"/>
      <c r="DM56" s="11"/>
      <c r="DN56" s="11"/>
      <c r="DO56" s="11"/>
      <c r="DP56" s="11"/>
      <c r="DQ56" s="11"/>
      <c r="DR56" s="11"/>
      <c r="DS56" s="11"/>
      <c r="DT56" s="11"/>
      <c r="DU56" s="11"/>
      <c r="DV56" s="11"/>
      <c r="DW56" s="11"/>
      <c r="DX56" s="11"/>
      <c r="DY56" s="11"/>
      <c r="DZ56" s="11"/>
    </row>
    <row r="57" spans="1:130">
      <c r="A57" s="13" t="s">
        <v>74</v>
      </c>
      <c r="B57" s="13" t="s">
        <v>323</v>
      </c>
      <c r="C57" s="11" t="s">
        <v>48</v>
      </c>
      <c r="D57" s="11" t="s">
        <v>75</v>
      </c>
      <c r="E57" s="215">
        <v>0.8</v>
      </c>
      <c r="F57" s="11">
        <f>IFERROR(VLOOKUP(A57,'D-Mesures'!A:I,1,FALSE),0)</f>
        <v>0</v>
      </c>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s="11"/>
      <c r="AX57" s="11"/>
      <c r="AY57" s="11"/>
      <c r="AZ57" s="11"/>
      <c r="BA57" s="11"/>
      <c r="BB57" s="11"/>
      <c r="BC57" s="11"/>
      <c r="BD57" s="11"/>
      <c r="BE57" s="11"/>
      <c r="BF57" s="11"/>
      <c r="BG57" s="11"/>
      <c r="BH57" s="11"/>
      <c r="BI57" s="11"/>
      <c r="BJ57" s="11"/>
      <c r="BK57" s="11"/>
      <c r="BL57" s="11"/>
      <c r="BM57" s="11"/>
      <c r="BN57" s="11"/>
      <c r="BO57" s="11"/>
      <c r="BP57" s="11"/>
      <c r="BQ57" s="11"/>
      <c r="BR57" s="11"/>
      <c r="BS57" s="11"/>
      <c r="BT57" s="11"/>
      <c r="BU57" s="11"/>
      <c r="BV57" s="11"/>
      <c r="BW57" s="11"/>
      <c r="BX57" s="11"/>
      <c r="BY57" s="11"/>
      <c r="BZ57" s="11"/>
      <c r="CA57" s="11"/>
      <c r="CB57" s="11"/>
      <c r="CC57" s="11"/>
      <c r="CD57" s="11"/>
      <c r="CE57" s="11"/>
      <c r="CF57" s="11"/>
      <c r="CG57" s="11"/>
      <c r="CH57" s="11"/>
      <c r="CI57" s="11"/>
      <c r="CJ57" s="11"/>
      <c r="CK57" s="11"/>
      <c r="CL57" s="11"/>
      <c r="CM57" s="11"/>
      <c r="CN57" s="11"/>
      <c r="CO57" s="11"/>
      <c r="CP57" s="11"/>
      <c r="CQ57" s="11"/>
      <c r="CR57" s="11"/>
      <c r="CS57" s="11"/>
      <c r="CT57" s="11"/>
      <c r="CU57" s="11"/>
      <c r="CV57" s="11"/>
      <c r="CW57" s="11"/>
      <c r="CX57" s="11"/>
      <c r="CY57" s="11"/>
      <c r="CZ57" s="11"/>
      <c r="DA57" s="11"/>
      <c r="DB57" s="11"/>
      <c r="DC57" s="11"/>
      <c r="DD57" s="11"/>
      <c r="DE57" s="11"/>
      <c r="DF57" s="11"/>
      <c r="DG57" s="11"/>
      <c r="DH57" s="11"/>
      <c r="DI57" s="11"/>
      <c r="DJ57" s="11"/>
      <c r="DK57" s="11"/>
      <c r="DL57" s="11"/>
      <c r="DM57" s="11"/>
      <c r="DN57" s="11"/>
      <c r="DO57" s="11"/>
      <c r="DP57" s="11"/>
      <c r="DQ57" s="11"/>
      <c r="DR57" s="11"/>
      <c r="DS57" s="11"/>
      <c r="DT57" s="11"/>
      <c r="DU57" s="11"/>
      <c r="DV57" s="11"/>
      <c r="DW57" s="11"/>
      <c r="DX57" s="11"/>
      <c r="DY57" s="11"/>
      <c r="DZ57" s="11"/>
    </row>
    <row r="58" spans="1:130">
      <c r="A58" s="13" t="s">
        <v>76</v>
      </c>
      <c r="B58" s="13" t="s">
        <v>324</v>
      </c>
      <c r="C58" s="11" t="s">
        <v>48</v>
      </c>
      <c r="D58" s="11" t="s">
        <v>77</v>
      </c>
      <c r="E58" s="215">
        <v>62</v>
      </c>
      <c r="F58" s="11">
        <f>IFERROR(VLOOKUP(A58,'D-Mesures'!A:I,1,FALSE),0)</f>
        <v>0</v>
      </c>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1"/>
      <c r="BA58" s="11"/>
      <c r="BB58" s="11"/>
      <c r="BC58" s="11"/>
      <c r="BD58" s="11"/>
      <c r="BE58" s="11"/>
      <c r="BF58" s="11"/>
      <c r="BG58" s="11"/>
      <c r="BH58" s="11"/>
      <c r="BI58" s="11"/>
      <c r="BJ58" s="11"/>
      <c r="BK58" s="11"/>
      <c r="BL58" s="11"/>
      <c r="BM58" s="11"/>
      <c r="BN58" s="11"/>
      <c r="BO58" s="11"/>
      <c r="BP58" s="11"/>
      <c r="BQ58" s="11"/>
      <c r="BR58" s="11"/>
      <c r="BS58" s="11"/>
      <c r="BT58" s="11"/>
      <c r="BU58" s="11"/>
      <c r="BV58" s="11"/>
      <c r="BW58" s="11"/>
      <c r="BX58" s="11"/>
      <c r="BY58" s="11"/>
      <c r="BZ58" s="11"/>
      <c r="CA58" s="11"/>
      <c r="CB58" s="11"/>
      <c r="CC58" s="11"/>
      <c r="CD58" s="11"/>
      <c r="CE58" s="11"/>
      <c r="CF58" s="11"/>
      <c r="CG58" s="11"/>
      <c r="CH58" s="11"/>
      <c r="CI58" s="11"/>
      <c r="CJ58" s="11"/>
      <c r="CK58" s="11"/>
      <c r="CL58" s="11"/>
      <c r="CM58" s="11"/>
      <c r="CN58" s="11"/>
      <c r="CO58" s="11"/>
      <c r="CP58" s="11"/>
      <c r="CQ58" s="11"/>
      <c r="CR58" s="11"/>
      <c r="CS58" s="11"/>
      <c r="CT58" s="11"/>
      <c r="CU58" s="11"/>
      <c r="CV58" s="11"/>
      <c r="CW58" s="11"/>
      <c r="CX58" s="11"/>
      <c r="CY58" s="11"/>
      <c r="CZ58" s="11"/>
      <c r="DA58" s="11"/>
      <c r="DB58" s="11"/>
      <c r="DC58" s="11"/>
      <c r="DD58" s="11"/>
      <c r="DE58" s="11"/>
      <c r="DF58" s="11"/>
      <c r="DG58" s="11"/>
      <c r="DH58" s="11"/>
      <c r="DI58" s="11"/>
      <c r="DJ58" s="11"/>
      <c r="DK58" s="11"/>
      <c r="DL58" s="11"/>
      <c r="DM58" s="11"/>
      <c r="DN58" s="11"/>
      <c r="DO58" s="11"/>
      <c r="DP58" s="11"/>
      <c r="DQ58" s="11"/>
      <c r="DR58" s="11"/>
      <c r="DS58" s="11"/>
      <c r="DT58" s="11"/>
      <c r="DU58" s="11"/>
      <c r="DV58" s="11"/>
      <c r="DW58" s="11"/>
      <c r="DX58" s="11"/>
      <c r="DY58" s="11"/>
      <c r="DZ58" s="11"/>
    </row>
    <row r="59" spans="1:130" ht="15.75" thickBot="1">
      <c r="A59" s="14" t="s">
        <v>78</v>
      </c>
      <c r="B59" s="14" t="s">
        <v>325</v>
      </c>
      <c r="C59" s="14" t="s">
        <v>48</v>
      </c>
      <c r="D59" s="14" t="s">
        <v>79</v>
      </c>
      <c r="E59" s="216">
        <v>1.6</v>
      </c>
      <c r="F59" s="14">
        <f>IFERROR(VLOOKUP(A59,'D-Mesures'!A:I,1,FALSE),0)</f>
        <v>0</v>
      </c>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c r="CC59" s="14"/>
      <c r="CD59" s="14"/>
      <c r="CE59" s="14"/>
      <c r="CF59" s="14"/>
      <c r="CG59" s="14"/>
      <c r="CH59" s="14"/>
      <c r="CI59" s="14"/>
      <c r="CJ59" s="14"/>
      <c r="CK59" s="14"/>
      <c r="CL59" s="14"/>
      <c r="CM59" s="14"/>
      <c r="CN59" s="14"/>
      <c r="CO59" s="14"/>
      <c r="CP59" s="14"/>
      <c r="CQ59" s="14"/>
      <c r="CR59" s="14"/>
      <c r="CS59" s="14"/>
      <c r="CT59" s="14"/>
      <c r="CU59" s="14"/>
      <c r="CV59" s="14"/>
      <c r="CW59" s="14"/>
      <c r="CX59" s="14"/>
      <c r="CY59" s="14"/>
      <c r="CZ59" s="14"/>
      <c r="DA59" s="14"/>
      <c r="DB59" s="14"/>
      <c r="DC59" s="14"/>
      <c r="DD59" s="14"/>
      <c r="DE59" s="14"/>
      <c r="DF59" s="14"/>
      <c r="DG59" s="14"/>
      <c r="DH59" s="14"/>
      <c r="DI59" s="14"/>
      <c r="DJ59" s="14"/>
      <c r="DK59" s="14"/>
      <c r="DL59" s="14"/>
      <c r="DM59" s="14"/>
      <c r="DN59" s="14"/>
      <c r="DO59" s="14"/>
      <c r="DP59" s="14"/>
      <c r="DQ59" s="14"/>
      <c r="DR59" s="14"/>
      <c r="DS59" s="14"/>
      <c r="DT59" s="14"/>
      <c r="DU59" s="14"/>
      <c r="DV59" s="14"/>
      <c r="DW59" s="14"/>
      <c r="DX59" s="14"/>
      <c r="DY59" s="14"/>
      <c r="DZ59" s="14"/>
    </row>
    <row r="60" spans="1:130">
      <c r="F60" t="s">
        <v>184</v>
      </c>
      <c r="G60">
        <f>SUM(G2:G59)</f>
        <v>0</v>
      </c>
      <c r="H60">
        <f t="shared" ref="H60:DZ60" si="13">SUM(H2:H59)</f>
        <v>0</v>
      </c>
      <c r="I60">
        <f t="shared" si="13"/>
        <v>0</v>
      </c>
      <c r="J60">
        <f t="shared" si="13"/>
        <v>0</v>
      </c>
      <c r="K60">
        <f t="shared" si="13"/>
        <v>0</v>
      </c>
      <c r="L60">
        <f t="shared" si="13"/>
        <v>0</v>
      </c>
      <c r="M60">
        <f t="shared" si="13"/>
        <v>0</v>
      </c>
      <c r="N60">
        <f t="shared" si="13"/>
        <v>0</v>
      </c>
      <c r="O60">
        <f t="shared" si="13"/>
        <v>0</v>
      </c>
      <c r="P60">
        <f t="shared" si="13"/>
        <v>0</v>
      </c>
      <c r="Q60">
        <f t="shared" si="13"/>
        <v>0</v>
      </c>
      <c r="R60">
        <f t="shared" si="13"/>
        <v>0</v>
      </c>
      <c r="S60">
        <f>SUM(S2:S59)</f>
        <v>0</v>
      </c>
      <c r="T60">
        <f>SUM(T2:T59)</f>
        <v>0</v>
      </c>
      <c r="U60">
        <f t="shared" si="13"/>
        <v>0</v>
      </c>
      <c r="V60">
        <f t="shared" si="13"/>
        <v>0</v>
      </c>
      <c r="W60">
        <f t="shared" si="13"/>
        <v>0</v>
      </c>
      <c r="X60">
        <f t="shared" si="13"/>
        <v>0</v>
      </c>
      <c r="Y60">
        <f t="shared" si="13"/>
        <v>0</v>
      </c>
      <c r="Z60">
        <f t="shared" si="13"/>
        <v>0</v>
      </c>
      <c r="AA60">
        <f t="shared" si="13"/>
        <v>0</v>
      </c>
      <c r="AB60">
        <f t="shared" si="13"/>
        <v>0</v>
      </c>
      <c r="AC60">
        <f t="shared" si="13"/>
        <v>0</v>
      </c>
      <c r="AD60">
        <f t="shared" si="13"/>
        <v>0</v>
      </c>
      <c r="AE60">
        <f t="shared" si="13"/>
        <v>0</v>
      </c>
      <c r="AF60">
        <f t="shared" si="13"/>
        <v>0</v>
      </c>
      <c r="AG60">
        <f t="shared" si="13"/>
        <v>0</v>
      </c>
      <c r="AH60">
        <f t="shared" si="13"/>
        <v>0</v>
      </c>
      <c r="AI60">
        <f t="shared" si="13"/>
        <v>0</v>
      </c>
      <c r="AJ60">
        <f t="shared" si="13"/>
        <v>0</v>
      </c>
      <c r="AK60">
        <f t="shared" si="13"/>
        <v>0</v>
      </c>
      <c r="AL60">
        <f t="shared" si="13"/>
        <v>0</v>
      </c>
      <c r="AM60">
        <f t="shared" si="13"/>
        <v>0</v>
      </c>
      <c r="AN60">
        <f t="shared" si="13"/>
        <v>0</v>
      </c>
      <c r="AO60">
        <f t="shared" si="13"/>
        <v>0</v>
      </c>
      <c r="AP60">
        <f t="shared" si="13"/>
        <v>0</v>
      </c>
      <c r="AQ60">
        <f t="shared" si="13"/>
        <v>0</v>
      </c>
      <c r="AR60">
        <f t="shared" si="13"/>
        <v>0</v>
      </c>
      <c r="AS60">
        <f t="shared" si="13"/>
        <v>0</v>
      </c>
      <c r="AT60">
        <f t="shared" si="13"/>
        <v>0</v>
      </c>
      <c r="AU60">
        <f t="shared" si="13"/>
        <v>0</v>
      </c>
      <c r="AV60">
        <f t="shared" si="13"/>
        <v>0</v>
      </c>
      <c r="AW60">
        <f t="shared" si="13"/>
        <v>0</v>
      </c>
      <c r="AX60">
        <f t="shared" si="13"/>
        <v>0</v>
      </c>
      <c r="AY60">
        <f t="shared" si="13"/>
        <v>0</v>
      </c>
      <c r="AZ60">
        <f t="shared" si="13"/>
        <v>0</v>
      </c>
      <c r="BA60">
        <f t="shared" si="13"/>
        <v>0</v>
      </c>
      <c r="BB60">
        <f t="shared" si="13"/>
        <v>0</v>
      </c>
      <c r="BC60">
        <f t="shared" si="13"/>
        <v>0</v>
      </c>
      <c r="BD60">
        <f t="shared" si="13"/>
        <v>0</v>
      </c>
      <c r="BE60">
        <f t="shared" si="13"/>
        <v>0</v>
      </c>
      <c r="BF60">
        <f t="shared" si="13"/>
        <v>0</v>
      </c>
      <c r="BG60">
        <f t="shared" si="13"/>
        <v>0</v>
      </c>
      <c r="BH60">
        <f t="shared" si="13"/>
        <v>0</v>
      </c>
      <c r="BI60">
        <f t="shared" si="13"/>
        <v>0</v>
      </c>
      <c r="BJ60">
        <f t="shared" si="13"/>
        <v>0</v>
      </c>
      <c r="BK60">
        <f t="shared" si="13"/>
        <v>0</v>
      </c>
      <c r="BL60">
        <f t="shared" si="13"/>
        <v>0</v>
      </c>
      <c r="BM60">
        <f t="shared" si="13"/>
        <v>0</v>
      </c>
      <c r="BN60">
        <f t="shared" si="13"/>
        <v>0</v>
      </c>
      <c r="BO60">
        <f t="shared" si="13"/>
        <v>0</v>
      </c>
      <c r="BP60">
        <f t="shared" si="13"/>
        <v>0</v>
      </c>
      <c r="BQ60">
        <f t="shared" si="13"/>
        <v>0</v>
      </c>
      <c r="BR60">
        <f t="shared" si="13"/>
        <v>0</v>
      </c>
      <c r="BS60">
        <f t="shared" si="13"/>
        <v>0</v>
      </c>
      <c r="BT60">
        <f t="shared" si="13"/>
        <v>0</v>
      </c>
      <c r="BU60">
        <f t="shared" si="13"/>
        <v>0</v>
      </c>
      <c r="BV60">
        <f t="shared" si="13"/>
        <v>0</v>
      </c>
      <c r="BW60">
        <f t="shared" si="13"/>
        <v>0</v>
      </c>
      <c r="BX60">
        <f t="shared" si="13"/>
        <v>0</v>
      </c>
      <c r="BY60">
        <f t="shared" si="13"/>
        <v>0</v>
      </c>
      <c r="BZ60">
        <f t="shared" si="13"/>
        <v>0</v>
      </c>
      <c r="CA60">
        <f t="shared" si="13"/>
        <v>0</v>
      </c>
      <c r="CB60">
        <f t="shared" si="13"/>
        <v>0</v>
      </c>
      <c r="CC60">
        <f t="shared" si="13"/>
        <v>0</v>
      </c>
      <c r="CD60">
        <f t="shared" si="13"/>
        <v>0</v>
      </c>
      <c r="CE60">
        <f t="shared" si="13"/>
        <v>0</v>
      </c>
      <c r="CF60">
        <f t="shared" si="13"/>
        <v>0</v>
      </c>
      <c r="CG60">
        <f t="shared" si="13"/>
        <v>0</v>
      </c>
      <c r="CH60">
        <f t="shared" si="13"/>
        <v>0</v>
      </c>
      <c r="CI60">
        <f t="shared" si="13"/>
        <v>0</v>
      </c>
      <c r="CJ60">
        <f t="shared" si="13"/>
        <v>0</v>
      </c>
      <c r="CK60">
        <f t="shared" si="13"/>
        <v>0</v>
      </c>
      <c r="CL60">
        <f t="shared" si="13"/>
        <v>0</v>
      </c>
      <c r="CM60">
        <f t="shared" si="13"/>
        <v>0</v>
      </c>
      <c r="CN60">
        <f t="shared" si="13"/>
        <v>0</v>
      </c>
      <c r="CO60">
        <f t="shared" si="13"/>
        <v>0</v>
      </c>
      <c r="CP60">
        <f t="shared" si="13"/>
        <v>0</v>
      </c>
      <c r="CQ60">
        <f t="shared" si="13"/>
        <v>0</v>
      </c>
      <c r="CR60">
        <f t="shared" si="13"/>
        <v>0</v>
      </c>
      <c r="CS60">
        <f t="shared" si="13"/>
        <v>0</v>
      </c>
      <c r="CT60">
        <f t="shared" si="13"/>
        <v>0</v>
      </c>
      <c r="CU60">
        <f t="shared" si="13"/>
        <v>0</v>
      </c>
      <c r="CV60">
        <f t="shared" si="13"/>
        <v>0</v>
      </c>
      <c r="CW60">
        <f t="shared" si="13"/>
        <v>0</v>
      </c>
      <c r="CX60">
        <f t="shared" si="13"/>
        <v>0</v>
      </c>
      <c r="CY60">
        <f t="shared" si="13"/>
        <v>0</v>
      </c>
      <c r="CZ60">
        <f t="shared" si="13"/>
        <v>0</v>
      </c>
      <c r="DA60">
        <f t="shared" si="13"/>
        <v>0</v>
      </c>
      <c r="DB60">
        <f t="shared" si="13"/>
        <v>0</v>
      </c>
      <c r="DC60">
        <f t="shared" si="13"/>
        <v>0</v>
      </c>
      <c r="DD60">
        <f t="shared" si="13"/>
        <v>0</v>
      </c>
      <c r="DE60">
        <f t="shared" si="13"/>
        <v>0</v>
      </c>
      <c r="DF60">
        <f t="shared" si="13"/>
        <v>0</v>
      </c>
      <c r="DG60">
        <f t="shared" si="13"/>
        <v>0</v>
      </c>
      <c r="DH60">
        <f t="shared" si="13"/>
        <v>0</v>
      </c>
      <c r="DI60">
        <f t="shared" si="13"/>
        <v>0</v>
      </c>
      <c r="DJ60">
        <f t="shared" si="13"/>
        <v>0</v>
      </c>
      <c r="DK60">
        <f t="shared" si="13"/>
        <v>0</v>
      </c>
      <c r="DL60">
        <f t="shared" si="13"/>
        <v>0</v>
      </c>
      <c r="DM60">
        <f t="shared" si="13"/>
        <v>0</v>
      </c>
      <c r="DN60">
        <f t="shared" si="13"/>
        <v>0</v>
      </c>
      <c r="DO60">
        <f t="shared" si="13"/>
        <v>0</v>
      </c>
      <c r="DP60">
        <f t="shared" si="13"/>
        <v>0</v>
      </c>
      <c r="DQ60">
        <f t="shared" si="13"/>
        <v>0</v>
      </c>
      <c r="DR60">
        <f t="shared" si="13"/>
        <v>0</v>
      </c>
      <c r="DS60">
        <f t="shared" si="13"/>
        <v>0</v>
      </c>
      <c r="DT60">
        <f t="shared" si="13"/>
        <v>0</v>
      </c>
      <c r="DU60">
        <f t="shared" si="13"/>
        <v>0</v>
      </c>
      <c r="DV60">
        <f t="shared" si="13"/>
        <v>0</v>
      </c>
      <c r="DW60">
        <f t="shared" si="13"/>
        <v>0</v>
      </c>
      <c r="DX60">
        <f t="shared" si="13"/>
        <v>0</v>
      </c>
      <c r="DY60">
        <f t="shared" si="13"/>
        <v>0</v>
      </c>
      <c r="DZ60">
        <f t="shared" si="13"/>
        <v>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9"/>
  <sheetViews>
    <sheetView topLeftCell="A46" workbookViewId="0">
      <selection activeCell="H50" sqref="H50"/>
    </sheetView>
  </sheetViews>
  <sheetFormatPr baseColWidth="10" defaultColWidth="32.28515625" defaultRowHeight="15"/>
  <cols>
    <col min="1" max="3" width="32.28515625" style="219"/>
    <col min="4" max="4" width="12.42578125" style="219" customWidth="1"/>
    <col min="5" max="5" width="14.85546875" style="219" customWidth="1"/>
    <col min="6" max="7" width="16.140625" style="219" customWidth="1"/>
    <col min="8" max="16384" width="32.28515625" style="219"/>
  </cols>
  <sheetData>
    <row r="1" spans="1:7" ht="76.5">
      <c r="A1" s="2" t="s">
        <v>121</v>
      </c>
      <c r="B1" s="231" t="s">
        <v>7</v>
      </c>
      <c r="C1" s="231" t="s">
        <v>8</v>
      </c>
      <c r="D1" s="231" t="s">
        <v>80</v>
      </c>
      <c r="E1" s="232" t="s">
        <v>865</v>
      </c>
      <c r="F1" s="287" t="s">
        <v>866</v>
      </c>
      <c r="G1" s="287"/>
    </row>
    <row r="2" spans="1:7" ht="25.5">
      <c r="A2" s="3" t="s">
        <v>117</v>
      </c>
      <c r="B2" s="233" t="s">
        <v>9</v>
      </c>
      <c r="C2" s="233" t="s">
        <v>10</v>
      </c>
      <c r="D2" s="234">
        <v>92</v>
      </c>
      <c r="E2" s="235">
        <v>202</v>
      </c>
      <c r="F2" s="251">
        <v>6000</v>
      </c>
      <c r="G2" s="251"/>
    </row>
    <row r="3" spans="1:7" ht="38.25">
      <c r="A3" s="3" t="s">
        <v>118</v>
      </c>
      <c r="B3" s="233" t="s">
        <v>9</v>
      </c>
      <c r="C3" s="233" t="s">
        <v>10</v>
      </c>
      <c r="D3" s="234">
        <v>118.91366278456589</v>
      </c>
      <c r="E3" s="235">
        <v>229.18063278456589</v>
      </c>
      <c r="F3" s="251">
        <v>9000</v>
      </c>
      <c r="G3" s="251"/>
    </row>
    <row r="4" spans="1:7" ht="38.25">
      <c r="A4" s="3" t="s">
        <v>119</v>
      </c>
      <c r="B4" s="233" t="s">
        <v>9</v>
      </c>
      <c r="C4" s="233" t="s">
        <v>10</v>
      </c>
      <c r="D4" s="234">
        <v>201.26543878456587</v>
      </c>
      <c r="E4" s="235">
        <v>311.53240878456586</v>
      </c>
      <c r="F4" s="251">
        <v>12000</v>
      </c>
      <c r="G4" s="251"/>
    </row>
    <row r="5" spans="1:7" ht="25.5">
      <c r="A5" s="3" t="s">
        <v>120</v>
      </c>
      <c r="B5" s="233" t="s">
        <v>9</v>
      </c>
      <c r="C5" s="233" t="s">
        <v>10</v>
      </c>
      <c r="D5" s="234">
        <v>68.901620823529399</v>
      </c>
      <c r="E5" s="235">
        <v>179.1685908235294</v>
      </c>
      <c r="F5" s="251">
        <v>6000</v>
      </c>
      <c r="G5" s="251"/>
    </row>
    <row r="6" spans="1:7" ht="25.5">
      <c r="A6" s="3" t="s">
        <v>11</v>
      </c>
      <c r="B6" s="233" t="s">
        <v>9</v>
      </c>
      <c r="C6" s="233" t="s">
        <v>10</v>
      </c>
      <c r="D6" s="234">
        <v>121.69294999800977</v>
      </c>
      <c r="E6" s="235">
        <v>231.95991999800975</v>
      </c>
      <c r="F6" s="251">
        <v>6000</v>
      </c>
      <c r="G6" s="251"/>
    </row>
    <row r="7" spans="1:7" ht="25.5">
      <c r="A7" s="3" t="s">
        <v>12</v>
      </c>
      <c r="B7" s="233" t="s">
        <v>9</v>
      </c>
      <c r="C7" s="233" t="s">
        <v>10</v>
      </c>
      <c r="D7" s="234">
        <v>142.9267467201602</v>
      </c>
      <c r="E7" s="235">
        <v>253.19371672016018</v>
      </c>
      <c r="F7" s="251">
        <v>9000</v>
      </c>
      <c r="G7" s="251"/>
    </row>
    <row r="8" spans="1:7" ht="25.5">
      <c r="A8" s="3" t="s">
        <v>13</v>
      </c>
      <c r="B8" s="233" t="s">
        <v>9</v>
      </c>
      <c r="C8" s="233" t="s">
        <v>10</v>
      </c>
      <c r="D8" s="234">
        <v>281</v>
      </c>
      <c r="E8" s="235">
        <v>391</v>
      </c>
      <c r="F8" s="251">
        <v>12000</v>
      </c>
      <c r="G8" s="251"/>
    </row>
    <row r="9" spans="1:7" ht="25.5">
      <c r="A9" s="3" t="s">
        <v>14</v>
      </c>
      <c r="B9" s="233" t="s">
        <v>9</v>
      </c>
      <c r="C9" s="233" t="s">
        <v>10</v>
      </c>
      <c r="D9" s="234">
        <v>137.18212989012474</v>
      </c>
      <c r="E9" s="235">
        <v>247.44909989012473</v>
      </c>
      <c r="F9" s="251">
        <v>6000</v>
      </c>
      <c r="G9" s="251"/>
    </row>
    <row r="10" spans="1:7" ht="25.5">
      <c r="A10" s="3" t="s">
        <v>15</v>
      </c>
      <c r="B10" s="233" t="s">
        <v>9</v>
      </c>
      <c r="C10" s="233" t="s">
        <v>10</v>
      </c>
      <c r="D10" s="234">
        <v>201.21765590582376</v>
      </c>
      <c r="E10" s="235">
        <v>311.48462590582375</v>
      </c>
      <c r="F10" s="251">
        <v>9000</v>
      </c>
      <c r="G10" s="251"/>
    </row>
    <row r="11" spans="1:7" ht="25.5">
      <c r="A11" s="3" t="s">
        <v>16</v>
      </c>
      <c r="B11" s="233" t="s">
        <v>9</v>
      </c>
      <c r="C11" s="233" t="s">
        <v>10</v>
      </c>
      <c r="D11" s="234">
        <v>306</v>
      </c>
      <c r="E11" s="235">
        <v>416</v>
      </c>
      <c r="F11" s="251">
        <v>12000</v>
      </c>
      <c r="G11" s="251"/>
    </row>
    <row r="12" spans="1:7" ht="25.5">
      <c r="A12" s="3" t="s">
        <v>17</v>
      </c>
      <c r="B12" s="233" t="s">
        <v>9</v>
      </c>
      <c r="C12" s="233" t="s">
        <v>10</v>
      </c>
      <c r="D12" s="234">
        <v>149.01694999800975</v>
      </c>
      <c r="E12" s="235">
        <v>259.28391999800976</v>
      </c>
      <c r="F12" s="251">
        <v>6000</v>
      </c>
      <c r="G12" s="251"/>
    </row>
    <row r="13" spans="1:7" ht="25.5">
      <c r="A13" s="3" t="s">
        <v>18</v>
      </c>
      <c r="B13" s="233" t="s">
        <v>9</v>
      </c>
      <c r="C13" s="233" t="s">
        <v>10</v>
      </c>
      <c r="D13" s="234">
        <v>164.50612989012475</v>
      </c>
      <c r="E13" s="235">
        <v>274.77309989012474</v>
      </c>
      <c r="F13" s="251">
        <v>9000</v>
      </c>
      <c r="G13" s="251"/>
    </row>
    <row r="14" spans="1:7" ht="25.5">
      <c r="A14" s="5" t="s">
        <v>19</v>
      </c>
      <c r="B14" s="236" t="s">
        <v>9</v>
      </c>
      <c r="C14" s="233" t="s">
        <v>10</v>
      </c>
      <c r="D14" s="237">
        <v>228.54165590582377</v>
      </c>
      <c r="E14" s="238">
        <v>338.80862590582376</v>
      </c>
      <c r="F14" s="251">
        <v>12000</v>
      </c>
      <c r="G14" s="251"/>
    </row>
    <row r="15" spans="1:7" ht="25.5">
      <c r="A15" s="5" t="s">
        <v>20</v>
      </c>
      <c r="B15" s="236" t="s">
        <v>9</v>
      </c>
      <c r="C15" s="233" t="s">
        <v>10</v>
      </c>
      <c r="D15" s="237">
        <v>105</v>
      </c>
      <c r="E15" s="238">
        <v>215</v>
      </c>
      <c r="F15" s="251">
        <v>6000</v>
      </c>
      <c r="G15" s="251"/>
    </row>
    <row r="16" spans="1:7" ht="25.5">
      <c r="A16" s="5" t="s">
        <v>21</v>
      </c>
      <c r="B16" s="236" t="s">
        <v>9</v>
      </c>
      <c r="C16" s="233" t="s">
        <v>10</v>
      </c>
      <c r="D16" s="237">
        <v>136</v>
      </c>
      <c r="E16" s="238">
        <v>246</v>
      </c>
      <c r="F16" s="251">
        <v>9000</v>
      </c>
      <c r="G16" s="251"/>
    </row>
    <row r="17" spans="1:7" ht="38.25" customHeight="1">
      <c r="A17" s="5" t="s">
        <v>22</v>
      </c>
      <c r="B17" s="236" t="s">
        <v>9</v>
      </c>
      <c r="C17" s="233" t="s">
        <v>10</v>
      </c>
      <c r="D17" s="237">
        <v>152.13005842300012</v>
      </c>
      <c r="E17" s="238">
        <v>262.39702842300011</v>
      </c>
      <c r="F17" s="251">
        <v>9000</v>
      </c>
      <c r="G17" s="251"/>
    </row>
    <row r="18" spans="1:7" ht="38.25">
      <c r="A18" s="5" t="s">
        <v>23</v>
      </c>
      <c r="B18" s="236" t="s">
        <v>9</v>
      </c>
      <c r="C18" s="233" t="s">
        <v>10</v>
      </c>
      <c r="D18" s="237">
        <v>247.57760035859442</v>
      </c>
      <c r="E18" s="238">
        <v>357.84457035859441</v>
      </c>
      <c r="F18" s="251">
        <v>12000</v>
      </c>
      <c r="G18" s="251"/>
    </row>
    <row r="19" spans="1:7" ht="38.25">
      <c r="A19" s="5" t="s">
        <v>24</v>
      </c>
      <c r="B19" s="236" t="s">
        <v>9</v>
      </c>
      <c r="C19" s="233" t="s">
        <v>10</v>
      </c>
      <c r="D19" s="237">
        <v>342.85237552266358</v>
      </c>
      <c r="E19" s="238">
        <v>450</v>
      </c>
      <c r="F19" s="251">
        <v>15000</v>
      </c>
      <c r="G19" s="251"/>
    </row>
    <row r="20" spans="1:7" ht="38.25">
      <c r="A20" s="5" t="s">
        <v>25</v>
      </c>
      <c r="B20" s="236" t="s">
        <v>9</v>
      </c>
      <c r="C20" s="233" t="s">
        <v>10</v>
      </c>
      <c r="D20" s="237">
        <v>212.172</v>
      </c>
      <c r="E20" s="238">
        <v>322.43896999999998</v>
      </c>
      <c r="F20" s="251">
        <v>12000</v>
      </c>
      <c r="G20" s="251"/>
    </row>
    <row r="21" spans="1:7" ht="25.5">
      <c r="A21" s="3" t="s">
        <v>26</v>
      </c>
      <c r="B21" s="233" t="s">
        <v>9</v>
      </c>
      <c r="C21" s="233" t="s">
        <v>10</v>
      </c>
      <c r="D21" s="234">
        <v>204.04472599800974</v>
      </c>
      <c r="E21" s="235">
        <v>314.31169599800972</v>
      </c>
      <c r="F21" s="251">
        <v>9000</v>
      </c>
      <c r="G21" s="251"/>
    </row>
    <row r="22" spans="1:7" ht="25.5">
      <c r="A22" s="3" t="s">
        <v>27</v>
      </c>
      <c r="B22" s="233" t="s">
        <v>9</v>
      </c>
      <c r="C22" s="233" t="s">
        <v>10</v>
      </c>
      <c r="D22" s="234">
        <v>225.2785227201602</v>
      </c>
      <c r="E22" s="235">
        <v>335.54549272016021</v>
      </c>
      <c r="F22" s="251">
        <v>12000</v>
      </c>
      <c r="G22" s="251"/>
    </row>
    <row r="23" spans="1:7" ht="25.5">
      <c r="A23" s="3" t="s">
        <v>28</v>
      </c>
      <c r="B23" s="233" t="s">
        <v>9</v>
      </c>
      <c r="C23" s="233" t="s">
        <v>10</v>
      </c>
      <c r="D23" s="234">
        <v>324.26981082396833</v>
      </c>
      <c r="E23" s="235">
        <v>434.53678082396834</v>
      </c>
      <c r="F23" s="251">
        <v>15000</v>
      </c>
      <c r="G23" s="251"/>
    </row>
    <row r="24" spans="1:7" ht="25.5">
      <c r="A24" s="3" t="s">
        <v>29</v>
      </c>
      <c r="B24" s="233" t="s">
        <v>9</v>
      </c>
      <c r="C24" s="233" t="s">
        <v>10</v>
      </c>
      <c r="D24" s="234">
        <v>219.53390589012471</v>
      </c>
      <c r="E24" s="235">
        <v>329.8008758901247</v>
      </c>
      <c r="F24" s="251">
        <v>9000</v>
      </c>
      <c r="G24" s="251"/>
    </row>
    <row r="25" spans="1:7" ht="25.5">
      <c r="A25" s="3" t="s">
        <v>30</v>
      </c>
      <c r="B25" s="233" t="s">
        <v>9</v>
      </c>
      <c r="C25" s="233" t="s">
        <v>10</v>
      </c>
      <c r="D25" s="234">
        <v>283.56943190582376</v>
      </c>
      <c r="E25" s="235">
        <v>393.83640190582378</v>
      </c>
      <c r="F25" s="251">
        <v>12000</v>
      </c>
      <c r="G25" s="251"/>
    </row>
    <row r="26" spans="1:7" ht="25.5">
      <c r="A26" s="3" t="s">
        <v>31</v>
      </c>
      <c r="B26" s="233" t="s">
        <v>9</v>
      </c>
      <c r="C26" s="233" t="s">
        <v>10</v>
      </c>
      <c r="D26" s="234">
        <v>346.70102188227213</v>
      </c>
      <c r="E26" s="235">
        <v>450</v>
      </c>
      <c r="F26" s="251">
        <v>15000</v>
      </c>
      <c r="G26" s="251"/>
    </row>
    <row r="27" spans="1:7" ht="25.5">
      <c r="A27" s="3" t="s">
        <v>32</v>
      </c>
      <c r="B27" s="233" t="s">
        <v>9</v>
      </c>
      <c r="C27" s="233" t="s">
        <v>33</v>
      </c>
      <c r="D27" s="234">
        <v>317</v>
      </c>
      <c r="E27" s="239"/>
      <c r="F27" s="251">
        <v>9000</v>
      </c>
      <c r="G27" s="251"/>
    </row>
    <row r="28" spans="1:7" ht="25.5">
      <c r="A28" s="3" t="s">
        <v>34</v>
      </c>
      <c r="B28" s="233" t="s">
        <v>9</v>
      </c>
      <c r="C28" s="233" t="s">
        <v>33</v>
      </c>
      <c r="D28" s="234">
        <v>73.331999999999994</v>
      </c>
      <c r="E28" s="240"/>
      <c r="F28" s="251">
        <v>6000</v>
      </c>
      <c r="G28" s="251"/>
    </row>
    <row r="29" spans="1:7" ht="38.25">
      <c r="A29" s="3" t="s">
        <v>35</v>
      </c>
      <c r="B29" s="233" t="s">
        <v>9</v>
      </c>
      <c r="C29" s="233" t="s">
        <v>33</v>
      </c>
      <c r="D29" s="234">
        <v>349.53</v>
      </c>
      <c r="E29" s="241"/>
      <c r="F29" s="251">
        <v>12000</v>
      </c>
      <c r="G29" s="251"/>
    </row>
    <row r="30" spans="1:7" ht="25.5">
      <c r="A30" s="3" t="s">
        <v>36</v>
      </c>
      <c r="B30" s="233" t="s">
        <v>9</v>
      </c>
      <c r="C30" s="233" t="s">
        <v>37</v>
      </c>
      <c r="D30" s="234">
        <v>527.45012287780014</v>
      </c>
      <c r="E30" s="239"/>
      <c r="F30" s="251">
        <v>9000</v>
      </c>
      <c r="G30" s="251"/>
    </row>
    <row r="31" spans="1:7" ht="25.5">
      <c r="A31" s="3" t="s">
        <v>38</v>
      </c>
      <c r="B31" s="233" t="s">
        <v>9</v>
      </c>
      <c r="C31" s="233" t="s">
        <v>37</v>
      </c>
      <c r="D31" s="234">
        <v>408.99599999999998</v>
      </c>
      <c r="E31" s="239"/>
      <c r="F31" s="251">
        <v>6000</v>
      </c>
      <c r="G31" s="251"/>
    </row>
    <row r="32" spans="1:7" ht="38.25">
      <c r="A32" s="3" t="s">
        <v>39</v>
      </c>
      <c r="B32" s="233" t="s">
        <v>9</v>
      </c>
      <c r="C32" s="233" t="s">
        <v>37</v>
      </c>
      <c r="D32" s="234">
        <v>780.37176906483342</v>
      </c>
      <c r="E32" s="239"/>
      <c r="F32" s="251">
        <v>12000</v>
      </c>
      <c r="G32" s="251"/>
    </row>
    <row r="33" spans="1:7" ht="15" customHeight="1">
      <c r="A33" s="7" t="s">
        <v>40</v>
      </c>
      <c r="B33" s="242" t="s">
        <v>9</v>
      </c>
      <c r="C33" s="242" t="s">
        <v>41</v>
      </c>
      <c r="D33" s="243">
        <v>104.16</v>
      </c>
      <c r="E33" s="239"/>
      <c r="F33" s="251">
        <v>6000</v>
      </c>
      <c r="G33" s="251"/>
    </row>
    <row r="34" spans="1:7">
      <c r="A34" s="7" t="s">
        <v>42</v>
      </c>
      <c r="B34" s="242" t="s">
        <v>9</v>
      </c>
      <c r="C34" s="242" t="s">
        <v>41</v>
      </c>
      <c r="D34" s="243">
        <v>158.07599999999999</v>
      </c>
      <c r="E34" s="239"/>
      <c r="F34" s="251">
        <v>9000</v>
      </c>
      <c r="G34" s="251"/>
    </row>
    <row r="35" spans="1:7" ht="38.25">
      <c r="A35" s="9" t="s">
        <v>43</v>
      </c>
      <c r="B35" s="244" t="s">
        <v>9</v>
      </c>
      <c r="C35" s="244" t="s">
        <v>44</v>
      </c>
      <c r="D35" s="245">
        <v>121.29245914331568</v>
      </c>
      <c r="E35" s="239"/>
      <c r="F35" s="251">
        <v>6000</v>
      </c>
      <c r="G35" s="251"/>
    </row>
    <row r="36" spans="1:7" ht="38.25">
      <c r="A36" s="9" t="s">
        <v>45</v>
      </c>
      <c r="B36" s="244" t="s">
        <v>9</v>
      </c>
      <c r="C36" s="244" t="s">
        <v>44</v>
      </c>
      <c r="D36" s="245">
        <v>177</v>
      </c>
      <c r="E36" s="239"/>
      <c r="F36" s="251">
        <v>9000</v>
      </c>
      <c r="G36" s="251"/>
    </row>
    <row r="37" spans="1:7" ht="38.25">
      <c r="A37" s="9" t="s">
        <v>46</v>
      </c>
      <c r="B37" s="244" t="s">
        <v>9</v>
      </c>
      <c r="C37" s="244" t="s">
        <v>44</v>
      </c>
      <c r="D37" s="245">
        <v>233.24989606723966</v>
      </c>
      <c r="E37" s="239"/>
      <c r="F37" s="251">
        <v>12000</v>
      </c>
      <c r="G37" s="251"/>
    </row>
    <row r="38" spans="1:7" ht="25.5">
      <c r="A38" s="9" t="s">
        <v>47</v>
      </c>
      <c r="B38" s="244" t="s">
        <v>48</v>
      </c>
      <c r="C38" s="244" t="s">
        <v>49</v>
      </c>
      <c r="D38" s="245">
        <v>735.1742999999999</v>
      </c>
      <c r="E38" s="239"/>
      <c r="F38" s="251">
        <v>6000</v>
      </c>
      <c r="G38" s="251"/>
    </row>
    <row r="39" spans="1:7" ht="83.25" customHeight="1">
      <c r="A39" s="11" t="s">
        <v>60</v>
      </c>
      <c r="B39" s="246" t="s">
        <v>48</v>
      </c>
      <c r="C39" s="246" t="s">
        <v>56</v>
      </c>
      <c r="D39" s="247">
        <v>51.25</v>
      </c>
      <c r="E39" s="239"/>
      <c r="F39" s="251" t="s">
        <v>867</v>
      </c>
      <c r="G39" s="251"/>
    </row>
    <row r="40" spans="1:7" ht="90">
      <c r="A40" s="11" t="s">
        <v>61</v>
      </c>
      <c r="B40" s="246" t="s">
        <v>9</v>
      </c>
      <c r="C40" s="246" t="s">
        <v>56</v>
      </c>
      <c r="D40" s="247">
        <v>87.541999999999987</v>
      </c>
      <c r="E40" s="239"/>
      <c r="F40" s="251" t="s">
        <v>867</v>
      </c>
      <c r="G40" s="251"/>
    </row>
    <row r="41" spans="1:7" ht="90">
      <c r="A41" s="11" t="s">
        <v>62</v>
      </c>
      <c r="B41" s="246" t="s">
        <v>48</v>
      </c>
      <c r="C41" s="246" t="s">
        <v>56</v>
      </c>
      <c r="D41" s="247">
        <v>71.75</v>
      </c>
      <c r="E41" s="239"/>
      <c r="F41" s="251" t="s">
        <v>867</v>
      </c>
      <c r="G41" s="251"/>
    </row>
    <row r="42" spans="1:7" ht="25.5">
      <c r="A42" s="11" t="s">
        <v>50</v>
      </c>
      <c r="B42" s="246" t="s">
        <v>48</v>
      </c>
      <c r="C42" s="246" t="s">
        <v>51</v>
      </c>
      <c r="D42" s="247">
        <v>131.89999999999998</v>
      </c>
      <c r="E42" s="239"/>
      <c r="F42" s="251" t="s">
        <v>868</v>
      </c>
      <c r="G42" s="251"/>
    </row>
    <row r="43" spans="1:7" ht="25.5">
      <c r="A43" s="11" t="s">
        <v>52</v>
      </c>
      <c r="B43" s="246" t="s">
        <v>48</v>
      </c>
      <c r="C43" s="246" t="s">
        <v>53</v>
      </c>
      <c r="D43" s="247">
        <v>499.48936170212761</v>
      </c>
      <c r="E43" s="239"/>
      <c r="F43" s="251" t="s">
        <v>868</v>
      </c>
      <c r="G43" s="251"/>
    </row>
    <row r="44" spans="1:7" ht="25.5">
      <c r="A44" s="11" t="s">
        <v>54</v>
      </c>
      <c r="B44" s="246" t="s">
        <v>48</v>
      </c>
      <c r="C44" s="246" t="s">
        <v>53</v>
      </c>
      <c r="D44" s="247">
        <v>1020.0108695652174</v>
      </c>
      <c r="E44" s="239"/>
      <c r="F44" s="251" t="s">
        <v>868</v>
      </c>
      <c r="G44" s="251"/>
    </row>
    <row r="45" spans="1:7" ht="25.5">
      <c r="A45" s="11" t="s">
        <v>55</v>
      </c>
      <c r="B45" s="246" t="s">
        <v>48</v>
      </c>
      <c r="C45" s="246" t="s">
        <v>56</v>
      </c>
      <c r="D45" s="247">
        <v>150</v>
      </c>
      <c r="E45" s="239"/>
      <c r="F45" s="248">
        <v>7500</v>
      </c>
      <c r="G45" s="286" t="s">
        <v>869</v>
      </c>
    </row>
    <row r="46" spans="1:7" ht="38.25">
      <c r="A46" s="11" t="s">
        <v>57</v>
      </c>
      <c r="B46" s="246" t="s">
        <v>48</v>
      </c>
      <c r="C46" s="246" t="s">
        <v>56</v>
      </c>
      <c r="D46" s="247">
        <v>201.25</v>
      </c>
      <c r="E46" s="239"/>
      <c r="F46" s="248">
        <v>15000</v>
      </c>
      <c r="G46" s="286"/>
    </row>
    <row r="47" spans="1:7" ht="38.25">
      <c r="A47" s="11" t="s">
        <v>58</v>
      </c>
      <c r="B47" s="246" t="s">
        <v>48</v>
      </c>
      <c r="C47" s="246" t="s">
        <v>56</v>
      </c>
      <c r="D47" s="247">
        <v>267.01280737735442</v>
      </c>
      <c r="E47" s="239"/>
      <c r="F47" s="248">
        <v>20000</v>
      </c>
      <c r="G47" s="286"/>
    </row>
    <row r="48" spans="1:7" ht="38.25">
      <c r="A48" s="11" t="s">
        <v>59</v>
      </c>
      <c r="B48" s="246" t="s">
        <v>48</v>
      </c>
      <c r="C48" s="246" t="s">
        <v>56</v>
      </c>
      <c r="D48" s="247">
        <v>215.70054865</v>
      </c>
      <c r="E48" s="239"/>
      <c r="F48" s="248">
        <v>20000</v>
      </c>
      <c r="G48" s="286"/>
    </row>
    <row r="49" spans="1:7" ht="63.75">
      <c r="A49" s="11" t="s">
        <v>63</v>
      </c>
      <c r="B49" s="246" t="s">
        <v>48</v>
      </c>
      <c r="C49" s="246" t="s">
        <v>64</v>
      </c>
      <c r="D49" s="247">
        <v>652.28899999999999</v>
      </c>
      <c r="E49" s="239"/>
      <c r="F49" s="251" t="s">
        <v>870</v>
      </c>
      <c r="G49" s="251"/>
    </row>
    <row r="50" spans="1:7" ht="25.5">
      <c r="A50" s="11" t="s">
        <v>65</v>
      </c>
      <c r="B50" s="246" t="s">
        <v>48</v>
      </c>
      <c r="C50" s="246" t="s">
        <v>66</v>
      </c>
      <c r="D50" s="247">
        <v>357.89600000000002</v>
      </c>
      <c r="E50" s="239"/>
      <c r="F50" s="251" t="s">
        <v>868</v>
      </c>
      <c r="G50" s="251"/>
    </row>
    <row r="51" spans="1:7" ht="25.5">
      <c r="A51" s="11" t="s">
        <v>67</v>
      </c>
      <c r="B51" s="246" t="s">
        <v>48</v>
      </c>
      <c r="C51" s="246" t="s">
        <v>68</v>
      </c>
      <c r="D51" s="247">
        <v>81.954118249999993</v>
      </c>
      <c r="E51" s="239"/>
      <c r="F51" s="251" t="s">
        <v>868</v>
      </c>
      <c r="G51" s="251"/>
    </row>
    <row r="52" spans="1:7" ht="25.5">
      <c r="A52" s="11" t="s">
        <v>69</v>
      </c>
      <c r="B52" s="246" t="s">
        <v>48</v>
      </c>
      <c r="C52" s="246" t="s">
        <v>68</v>
      </c>
      <c r="D52" s="247">
        <v>145.07821200000001</v>
      </c>
      <c r="E52" s="239"/>
      <c r="F52" s="251" t="s">
        <v>868</v>
      </c>
      <c r="G52" s="251"/>
    </row>
    <row r="53" spans="1:7" ht="25.5">
      <c r="A53" s="11" t="s">
        <v>70</v>
      </c>
      <c r="B53" s="246" t="s">
        <v>48</v>
      </c>
      <c r="C53" s="246" t="s">
        <v>68</v>
      </c>
      <c r="D53" s="247">
        <v>199.57227112499999</v>
      </c>
      <c r="E53" s="239"/>
      <c r="F53" s="251" t="s">
        <v>868</v>
      </c>
      <c r="G53" s="251"/>
    </row>
    <row r="54" spans="1:7" ht="25.5">
      <c r="A54" s="11" t="s">
        <v>71</v>
      </c>
      <c r="B54" s="246" t="s">
        <v>48</v>
      </c>
      <c r="C54" s="246" t="s">
        <v>68</v>
      </c>
      <c r="D54" s="247">
        <v>254.06633024999999</v>
      </c>
      <c r="E54" s="239"/>
      <c r="F54" s="251" t="s">
        <v>868</v>
      </c>
      <c r="G54" s="251"/>
    </row>
    <row r="55" spans="1:7" ht="25.5">
      <c r="A55" s="246" t="s">
        <v>72</v>
      </c>
      <c r="B55" s="246" t="s">
        <v>48</v>
      </c>
      <c r="C55" s="246" t="s">
        <v>56</v>
      </c>
      <c r="D55" s="247">
        <v>152.5</v>
      </c>
      <c r="E55" s="239"/>
      <c r="F55" s="251" t="s">
        <v>868</v>
      </c>
      <c r="G55" s="251"/>
    </row>
    <row r="56" spans="1:7" ht="38.25">
      <c r="A56" s="246" t="s">
        <v>73</v>
      </c>
      <c r="B56" s="246" t="s">
        <v>48</v>
      </c>
      <c r="C56" s="246" t="s">
        <v>56</v>
      </c>
      <c r="D56" s="247">
        <v>203.75</v>
      </c>
      <c r="E56" s="239"/>
      <c r="F56" s="251" t="s">
        <v>868</v>
      </c>
      <c r="G56" s="251"/>
    </row>
    <row r="57" spans="1:7" ht="15" customHeight="1">
      <c r="A57" s="13" t="s">
        <v>74</v>
      </c>
      <c r="B57" s="246" t="s">
        <v>48</v>
      </c>
      <c r="C57" s="246" t="s">
        <v>75</v>
      </c>
      <c r="D57" s="249" t="s">
        <v>871</v>
      </c>
      <c r="E57" s="239"/>
      <c r="F57" s="251">
        <v>2000</v>
      </c>
      <c r="G57" s="251"/>
    </row>
    <row r="58" spans="1:7">
      <c r="A58" s="13" t="s">
        <v>76</v>
      </c>
      <c r="B58" s="246" t="s">
        <v>48</v>
      </c>
      <c r="C58" s="246" t="s">
        <v>77</v>
      </c>
      <c r="D58" s="250" t="s">
        <v>872</v>
      </c>
      <c r="E58" s="239"/>
      <c r="F58" s="251">
        <v>2000</v>
      </c>
      <c r="G58" s="251"/>
    </row>
    <row r="59" spans="1:7" ht="15.75" thickBot="1">
      <c r="A59" s="14" t="s">
        <v>78</v>
      </c>
      <c r="B59" s="246" t="s">
        <v>48</v>
      </c>
      <c r="C59" s="246" t="s">
        <v>79</v>
      </c>
      <c r="D59" s="249" t="s">
        <v>873</v>
      </c>
      <c r="E59" s="239"/>
      <c r="F59" s="251">
        <v>2000</v>
      </c>
      <c r="G59" s="251"/>
    </row>
  </sheetData>
  <mergeCells count="2">
    <mergeCell ref="G45:G48"/>
    <mergeCell ref="F1:G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workbookViewId="0">
      <selection activeCell="C17" sqref="C17"/>
    </sheetView>
  </sheetViews>
  <sheetFormatPr baseColWidth="10" defaultRowHeight="15"/>
  <cols>
    <col min="1" max="1" width="28.5703125" bestFit="1" customWidth="1"/>
    <col min="2" max="2" width="28.5703125" customWidth="1"/>
    <col min="3" max="7" width="46.85546875" customWidth="1"/>
  </cols>
  <sheetData>
    <row r="1" spans="1:9">
      <c r="A1" t="s">
        <v>177</v>
      </c>
      <c r="B1" t="s">
        <v>183</v>
      </c>
      <c r="C1" s="48" t="str">
        <f ca="1">INDIRECT("A"&amp;COLUMN()-1)</f>
        <v>Biodiversité</v>
      </c>
      <c r="D1" s="48" t="str">
        <f ca="1">INDIRECT("A"&amp;COLUMN()-1)</f>
        <v>Eau</v>
      </c>
      <c r="E1" s="48" t="str">
        <f ca="1">INDIRECT("A"&amp;COLUMN()-1)</f>
        <v>Elevage - maintien des prairies</v>
      </c>
      <c r="F1" s="48" t="str">
        <f ca="1">INDIRECT("A"&amp;COLUMN()-1)</f>
        <v>Zone intermédiaire</v>
      </c>
      <c r="G1" s="48" t="str">
        <f ca="1">INDIRECT("A"&amp;COLUMN()-1)</f>
        <v>Zone pastorale</v>
      </c>
      <c r="I1" t="s">
        <v>178</v>
      </c>
    </row>
    <row r="2" spans="1:9" ht="25.5">
      <c r="A2" t="s">
        <v>5</v>
      </c>
      <c r="B2">
        <f ca="1">COUNTA(OFFSET(C:C,,ROW()-2))-1</f>
        <v>19</v>
      </c>
      <c r="C2" s="11" t="s">
        <v>50</v>
      </c>
      <c r="D2" s="3" t="s">
        <v>118</v>
      </c>
      <c r="E2" s="9" t="s">
        <v>45</v>
      </c>
      <c r="F2" s="3" t="s">
        <v>118</v>
      </c>
      <c r="G2" s="11" t="s">
        <v>60</v>
      </c>
      <c r="I2" t="s">
        <v>179</v>
      </c>
    </row>
    <row r="3" spans="1:9" ht="25.5">
      <c r="A3" t="s">
        <v>6</v>
      </c>
      <c r="B3">
        <f ca="1">COUNTA(OFFSET(C:C,,ROW()-2))-1</f>
        <v>33</v>
      </c>
      <c r="C3" s="11" t="s">
        <v>52</v>
      </c>
      <c r="D3" s="3" t="s">
        <v>119</v>
      </c>
      <c r="E3" s="9" t="s">
        <v>46</v>
      </c>
      <c r="F3" s="3" t="s">
        <v>119</v>
      </c>
      <c r="G3" s="11" t="s">
        <v>61</v>
      </c>
      <c r="I3" t="s">
        <v>180</v>
      </c>
    </row>
    <row r="4" spans="1:9" ht="25.5">
      <c r="A4" t="s">
        <v>111</v>
      </c>
      <c r="B4">
        <f ca="1">COUNTA(OFFSET(C:C,,ROW()-2))-1</f>
        <v>3</v>
      </c>
      <c r="C4" s="11" t="s">
        <v>54</v>
      </c>
      <c r="D4" s="3" t="s">
        <v>12</v>
      </c>
      <c r="E4" s="9" t="s">
        <v>47</v>
      </c>
      <c r="F4" s="3" t="s">
        <v>120</v>
      </c>
      <c r="G4" s="11" t="s">
        <v>62</v>
      </c>
    </row>
    <row r="5" spans="1:9">
      <c r="A5" t="s">
        <v>112</v>
      </c>
      <c r="B5">
        <f ca="1">COUNTA(OFFSET(C:C,,ROW()-2))-1</f>
        <v>8</v>
      </c>
      <c r="C5" s="11" t="s">
        <v>55</v>
      </c>
      <c r="D5" s="3" t="s">
        <v>13</v>
      </c>
      <c r="F5" s="7" t="s">
        <v>42</v>
      </c>
    </row>
    <row r="6" spans="1:9" ht="25.5">
      <c r="A6" t="s">
        <v>113</v>
      </c>
      <c r="B6">
        <f ca="1">COUNTA(OFFSET(C:C,,ROW()-2))-1</f>
        <v>3</v>
      </c>
      <c r="C6" s="11" t="s">
        <v>57</v>
      </c>
      <c r="D6" s="3" t="s">
        <v>15</v>
      </c>
      <c r="F6" s="9" t="s">
        <v>43</v>
      </c>
    </row>
    <row r="7" spans="1:9" ht="25.5">
      <c r="C7" s="11" t="s">
        <v>58</v>
      </c>
      <c r="D7" s="3" t="s">
        <v>16</v>
      </c>
      <c r="F7" s="9" t="s">
        <v>45</v>
      </c>
    </row>
    <row r="8" spans="1:9" ht="25.5">
      <c r="C8" s="11" t="s">
        <v>59</v>
      </c>
      <c r="D8" s="3" t="s">
        <v>18</v>
      </c>
      <c r="F8" s="9" t="s">
        <v>46</v>
      </c>
    </row>
    <row r="9" spans="1:9" ht="25.5">
      <c r="C9" s="11" t="s">
        <v>62</v>
      </c>
      <c r="D9" s="5" t="s">
        <v>19</v>
      </c>
      <c r="F9" s="9" t="s">
        <v>47</v>
      </c>
    </row>
    <row r="10" spans="1:9" ht="38.25">
      <c r="C10" s="11" t="s">
        <v>63</v>
      </c>
      <c r="D10" s="5" t="s">
        <v>21</v>
      </c>
    </row>
    <row r="11" spans="1:9" ht="25.5">
      <c r="C11" s="11" t="s">
        <v>65</v>
      </c>
      <c r="D11" s="5" t="s">
        <v>23</v>
      </c>
    </row>
    <row r="12" spans="1:9" ht="25.5">
      <c r="C12" s="11" t="s">
        <v>67</v>
      </c>
      <c r="D12" s="5" t="s">
        <v>24</v>
      </c>
    </row>
    <row r="13" spans="1:9" ht="25.5">
      <c r="C13" s="11" t="s">
        <v>69</v>
      </c>
      <c r="D13" s="5" t="s">
        <v>25</v>
      </c>
    </row>
    <row r="14" spans="1:9">
      <c r="C14" s="11" t="s">
        <v>70</v>
      </c>
      <c r="D14" s="3" t="s">
        <v>27</v>
      </c>
    </row>
    <row r="15" spans="1:9">
      <c r="C15" s="11" t="s">
        <v>71</v>
      </c>
      <c r="D15" s="3" t="s">
        <v>28</v>
      </c>
    </row>
    <row r="16" spans="1:9">
      <c r="C16" s="11" t="s">
        <v>72</v>
      </c>
      <c r="D16" s="3" t="s">
        <v>30</v>
      </c>
    </row>
    <row r="17" spans="3:4" ht="25.5">
      <c r="C17" s="11" t="s">
        <v>73</v>
      </c>
      <c r="D17" s="3" t="s">
        <v>31</v>
      </c>
    </row>
    <row r="18" spans="3:4">
      <c r="C18" s="13" t="s">
        <v>74</v>
      </c>
      <c r="D18" s="3" t="s">
        <v>32</v>
      </c>
    </row>
    <row r="19" spans="3:4">
      <c r="C19" s="13" t="s">
        <v>76</v>
      </c>
      <c r="D19" s="3" t="s">
        <v>34</v>
      </c>
    </row>
    <row r="20" spans="3:4" ht="26.25" thickBot="1">
      <c r="C20" s="14" t="s">
        <v>78</v>
      </c>
      <c r="D20" s="3" t="s">
        <v>35</v>
      </c>
    </row>
    <row r="21" spans="3:4">
      <c r="D21" s="3" t="s">
        <v>36</v>
      </c>
    </row>
    <row r="22" spans="3:4">
      <c r="D22" s="3" t="s">
        <v>38</v>
      </c>
    </row>
    <row r="23" spans="3:4" ht="25.5">
      <c r="D23" s="3" t="s">
        <v>39</v>
      </c>
    </row>
    <row r="24" spans="3:4">
      <c r="D24" s="7" t="s">
        <v>42</v>
      </c>
    </row>
    <row r="25" spans="3:4" ht="25.5">
      <c r="D25" s="9" t="s">
        <v>45</v>
      </c>
    </row>
    <row r="26" spans="3:4" ht="25.5">
      <c r="D26" s="9" t="s">
        <v>46</v>
      </c>
    </row>
    <row r="27" spans="3:4">
      <c r="D27" s="11" t="s">
        <v>50</v>
      </c>
    </row>
    <row r="28" spans="3:4">
      <c r="D28" s="11" t="s">
        <v>55</v>
      </c>
    </row>
    <row r="29" spans="3:4" ht="25.5">
      <c r="D29" s="11" t="s">
        <v>57</v>
      </c>
    </row>
    <row r="30" spans="3:4" ht="25.5">
      <c r="D30" s="11" t="s">
        <v>59</v>
      </c>
    </row>
    <row r="31" spans="3:4">
      <c r="D31" s="11" t="s">
        <v>65</v>
      </c>
    </row>
    <row r="32" spans="3:4">
      <c r="D32" s="13" t="s">
        <v>74</v>
      </c>
    </row>
    <row r="33" spans="4:4">
      <c r="D33" s="13" t="s">
        <v>76</v>
      </c>
    </row>
    <row r="34" spans="4:4" ht="15.75" thickBot="1">
      <c r="D34" s="14" t="s">
        <v>78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12</vt:i4>
      </vt:variant>
      <vt:variant>
        <vt:lpstr>Plages nommées</vt:lpstr>
      </vt:variant>
      <vt:variant>
        <vt:i4>1</vt:i4>
      </vt:variant>
    </vt:vector>
  </HeadingPairs>
  <TitlesOfParts>
    <vt:vector size="13" baseType="lpstr">
      <vt:lpstr>BD PAEC 2024</vt:lpstr>
      <vt:lpstr>Prérequis</vt:lpstr>
      <vt:lpstr>A-Identité</vt:lpstr>
      <vt:lpstr>B-Territoire</vt:lpstr>
      <vt:lpstr>C-Stratégie</vt:lpstr>
      <vt:lpstr>D-Mesures</vt:lpstr>
      <vt:lpstr>Référentiel mesures_paramètres</vt:lpstr>
      <vt:lpstr>BD_plafonds</vt:lpstr>
      <vt:lpstr>BD_mesures</vt:lpstr>
      <vt:lpstr>E- Paramètres</vt:lpstr>
      <vt:lpstr>F-Formation</vt:lpstr>
      <vt:lpstr>Animation</vt:lpstr>
      <vt:lpstr>choix</vt:lpstr>
    </vt:vector>
  </TitlesOfParts>
  <Company>Ministère de l'Agriculture et de l'Alimentation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 OUVRARD</dc:creator>
  <cp:lastModifiedBy>Eric OUVRARD</cp:lastModifiedBy>
  <dcterms:created xsi:type="dcterms:W3CDTF">2022-03-07T09:45:49Z</dcterms:created>
  <dcterms:modified xsi:type="dcterms:W3CDTF">2024-09-03T13:25:56Z</dcterms:modified>
</cp:coreProperties>
</file>