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S:\SREAA\13_Agroecologie\17_Agriculture&amp;Biodiversité\6_Haies &amp; agroforesterie\Pacte Haie\DISPOSITIFS\AAP DRAAF\Valorisation Haie\2025\Version finale\"/>
    </mc:Choice>
  </mc:AlternateContent>
  <xr:revisionPtr revIDLastSave="0" documentId="13_ncr:1_{CB8C8491-7E4E-4426-BF33-6B1CEFA63730}" xr6:coauthVersionLast="47" xr6:coauthVersionMax="47" xr10:uidLastSave="{00000000-0000-0000-0000-000000000000}"/>
  <bookViews>
    <workbookView xWindow="28680" yWindow="-120" windowWidth="29040" windowHeight="15840" firstSheet="2" activeTab="2" xr2:uid="{00000000-000D-0000-FFFF-FFFF00000000}"/>
  </bookViews>
  <sheets>
    <sheet name="notation" sheetId="5" state="hidden" r:id="rId1"/>
    <sheet name="Référentiels" sheetId="6" state="hidden" r:id="rId2"/>
    <sheet name="GUIDE" sheetId="24" r:id="rId3"/>
    <sheet name="SYNTHESE" sheetId="14" r:id="rId4"/>
    <sheet name="VA1" sheetId="9" r:id="rId5"/>
    <sheet name="VA2" sheetId="10" r:id="rId6"/>
    <sheet name="VA3" sheetId="11" r:id="rId7"/>
    <sheet name="VA4" sheetId="12" r:id="rId8"/>
    <sheet name="INVEST" sheetId="20" r:id="rId9"/>
    <sheet name="Frais de Structure" sheetId="23" r:id="rId10"/>
    <sheet name="Frais déplacement" sheetId="21" r:id="rId11"/>
  </sheets>
  <externalReferences>
    <externalReference r:id="rId12"/>
    <externalReference r:id="rId13"/>
  </externalReferences>
  <definedNames>
    <definedName name="date_instr" localSheetId="3">#REF!</definedName>
    <definedName name="date_instr">#REF!</definedName>
    <definedName name="désignation" localSheetId="3">#REF!</definedName>
    <definedName name="désignation">#REF!</definedName>
    <definedName name="distx">'Frais déplacement'!#REF!</definedName>
    <definedName name="disty">'Frais déplacement'!#REF!</definedName>
    <definedName name="distz">'Frais déplacement'!#REF!</definedName>
    <definedName name="dossier" localSheetId="3">'[1]VOLET2-Plantation'!$E$2</definedName>
    <definedName name="Dossier">'VA3'!$D$96</definedName>
    <definedName name="identif">#REF!</definedName>
    <definedName name="Instructeur">#REF!</definedName>
    <definedName name="liste">[2]Investissement!$K$5:$K$8</definedName>
    <definedName name="osiris">#REF!</definedName>
    <definedName name="Service_instr">#REF!</definedName>
    <definedName name="SIRET">#REF!</definedName>
    <definedName name="struct1">'Frais de Structure'!#REF!</definedName>
    <definedName name="Struct2">'Frais de Structure'!#REF!</definedName>
    <definedName name="Struct3">'Frais de Structure'!#REF!</definedName>
    <definedName name="Structu">'Frais de Structure'!$B$4</definedName>
    <definedName name="Structv">'Frais de Structure'!$B$5</definedName>
    <definedName name="Structw">'Frais de Structure'!$B$6</definedName>
    <definedName name="Structx">'Frais de Structure'!$B$7</definedName>
    <definedName name="Structy">'Frais de Structure'!$B$8</definedName>
    <definedName name="Structz">'Frais de Structure'!$B$9</definedName>
    <definedName name="STRx24">#REF!</definedName>
    <definedName name="STRx25">#REF!</definedName>
    <definedName name="STRx26">#REF!</definedName>
    <definedName name="STRxmoy">#REF!</definedName>
    <definedName name="STRy24">#REF!</definedName>
    <definedName name="STRy25">#REF!</definedName>
    <definedName name="STRy26">#REF!</definedName>
    <definedName name="STRymoy">#REF!</definedName>
    <definedName name="STRz24">#REF!</definedName>
    <definedName name="STRz25">#REF!</definedName>
    <definedName name="STRz26">#REF!</definedName>
    <definedName name="STRzmoy">#REF!</definedName>
    <definedName name="_xlnm.Print_Area" localSheetId="3">SYNTHESE!$A$22:$L$120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35" i="14" l="1"/>
  <c r="L34" i="14"/>
  <c r="J28" i="10"/>
  <c r="H28" i="10"/>
  <c r="E28" i="10"/>
  <c r="K12" i="10"/>
  <c r="K28" i="10" s="1"/>
  <c r="J34" i="14"/>
  <c r="C34" i="10"/>
  <c r="D34" i="10" s="1"/>
  <c r="I35" i="14" s="1"/>
  <c r="C33" i="10"/>
  <c r="D33" i="10" s="1"/>
  <c r="I34" i="14" s="1"/>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11" i="12"/>
  <c r="U12" i="12"/>
  <c r="U13" i="12"/>
  <c r="U14" i="12"/>
  <c r="U15" i="12"/>
  <c r="U10" i="12"/>
  <c r="M45" i="11"/>
  <c r="M16" i="11"/>
  <c r="M17" i="11"/>
  <c r="M18" i="11"/>
  <c r="M19" i="11"/>
  <c r="M20" i="11"/>
  <c r="M21" i="11"/>
  <c r="M22" i="11"/>
  <c r="M23" i="11"/>
  <c r="M24" i="11"/>
  <c r="M25" i="11"/>
  <c r="M26" i="11"/>
  <c r="M27" i="11"/>
  <c r="M28" i="11"/>
  <c r="M29" i="11"/>
  <c r="M30" i="11"/>
  <c r="M31" i="11"/>
  <c r="M32" i="11"/>
  <c r="M33" i="11"/>
  <c r="M34" i="11"/>
  <c r="M35" i="11"/>
  <c r="M36" i="11"/>
  <c r="M37" i="11"/>
  <c r="M38" i="11"/>
  <c r="M39" i="11"/>
  <c r="M46" i="11" s="1"/>
  <c r="M40" i="11"/>
  <c r="M41" i="11"/>
  <c r="M42" i="11"/>
  <c r="M43" i="11"/>
  <c r="M44" i="11"/>
  <c r="M11" i="11"/>
  <c r="M12" i="11"/>
  <c r="M13" i="11"/>
  <c r="M14" i="11"/>
  <c r="M15" i="11"/>
  <c r="M10" i="11"/>
  <c r="B44" i="14"/>
  <c r="B28" i="14"/>
  <c r="X40" i="9"/>
  <c r="W40" i="9"/>
  <c r="V40" i="9"/>
  <c r="U40" i="9"/>
  <c r="T40" i="9"/>
  <c r="S40" i="9"/>
  <c r="W39" i="9"/>
  <c r="W38" i="9"/>
  <c r="W37" i="9"/>
  <c r="W36" i="9"/>
  <c r="W35" i="9"/>
  <c r="X35" i="9" s="1"/>
  <c r="W34" i="9"/>
  <c r="W33" i="9"/>
  <c r="W32" i="9"/>
  <c r="X32" i="9" s="1"/>
  <c r="W31" i="9"/>
  <c r="W30" i="9"/>
  <c r="W29" i="9"/>
  <c r="W28" i="9"/>
  <c r="W27" i="9"/>
  <c r="X27" i="9" s="1"/>
  <c r="W26" i="9"/>
  <c r="W25" i="9"/>
  <c r="W24" i="9"/>
  <c r="W23" i="9"/>
  <c r="W22" i="9"/>
  <c r="W21" i="9"/>
  <c r="W20" i="9"/>
  <c r="W19" i="9"/>
  <c r="W18" i="9"/>
  <c r="X18" i="9" s="1"/>
  <c r="W17" i="9"/>
  <c r="X17" i="9" s="1"/>
  <c r="W16" i="9"/>
  <c r="X16" i="9" s="1"/>
  <c r="W15" i="9"/>
  <c r="W14" i="9"/>
  <c r="W13" i="9"/>
  <c r="W12" i="9"/>
  <c r="W11" i="9"/>
  <c r="W10" i="9"/>
  <c r="S16" i="9"/>
  <c r="S17" i="9"/>
  <c r="S18" i="9"/>
  <c r="S19" i="9"/>
  <c r="S20" i="9"/>
  <c r="X20" i="9" s="1"/>
  <c r="S21" i="9"/>
  <c r="X21" i="9" s="1"/>
  <c r="S22" i="9"/>
  <c r="X22" i="9" s="1"/>
  <c r="S23" i="9"/>
  <c r="X23" i="9" s="1"/>
  <c r="S24" i="9"/>
  <c r="S25" i="9"/>
  <c r="S26" i="9"/>
  <c r="S27" i="9"/>
  <c r="S28" i="9"/>
  <c r="S29" i="9"/>
  <c r="S30" i="9"/>
  <c r="X30" i="9" s="1"/>
  <c r="S31" i="9"/>
  <c r="X31" i="9" s="1"/>
  <c r="S32" i="9"/>
  <c r="S33" i="9"/>
  <c r="S34" i="9"/>
  <c r="S35" i="9"/>
  <c r="S36" i="9"/>
  <c r="S37" i="9"/>
  <c r="S38" i="9"/>
  <c r="X38" i="9" s="1"/>
  <c r="S39" i="9"/>
  <c r="X39" i="9" s="1"/>
  <c r="S11" i="9"/>
  <c r="S12" i="9"/>
  <c r="X12" i="9" s="1"/>
  <c r="S13" i="9"/>
  <c r="X13" i="9" s="1"/>
  <c r="S14" i="9"/>
  <c r="S15" i="9"/>
  <c r="S10" i="9"/>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1" i="12"/>
  <c r="J12" i="12"/>
  <c r="J13" i="12"/>
  <c r="J14" i="12"/>
  <c r="J15" i="12"/>
  <c r="J10" i="12"/>
  <c r="G10"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T16" i="12"/>
  <c r="T15" i="12"/>
  <c r="T14" i="12"/>
  <c r="T13" i="12"/>
  <c r="T12" i="12"/>
  <c r="T11" i="12"/>
  <c r="T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10" i="12"/>
  <c r="O46" i="12"/>
  <c r="N46" i="12"/>
  <c r="M46" i="12"/>
  <c r="S46" i="12"/>
  <c r="R46" i="12"/>
  <c r="Q46" i="12"/>
  <c r="I46" i="12"/>
  <c r="H46" i="12"/>
  <c r="I4" i="12"/>
  <c r="L6" i="12"/>
  <c r="L5" i="12"/>
  <c r="L4" i="12"/>
  <c r="K45" i="12"/>
  <c r="L45" i="12" s="1"/>
  <c r="G45" i="12"/>
  <c r="K44" i="12"/>
  <c r="L44" i="12" s="1"/>
  <c r="G44" i="12"/>
  <c r="K43" i="12"/>
  <c r="L43" i="12" s="1"/>
  <c r="G43" i="12"/>
  <c r="K42" i="12"/>
  <c r="L42" i="12" s="1"/>
  <c r="G42" i="12"/>
  <c r="K41" i="12"/>
  <c r="L41" i="12" s="1"/>
  <c r="G41" i="12"/>
  <c r="K40" i="12"/>
  <c r="L40" i="12" s="1"/>
  <c r="G40" i="12"/>
  <c r="K39" i="12"/>
  <c r="L39" i="12" s="1"/>
  <c r="G39" i="12"/>
  <c r="K38" i="12"/>
  <c r="L38" i="12" s="1"/>
  <c r="G38" i="12"/>
  <c r="K37" i="12"/>
  <c r="L37" i="12" s="1"/>
  <c r="G37" i="12"/>
  <c r="K36" i="12"/>
  <c r="L36" i="12" s="1"/>
  <c r="G36" i="12"/>
  <c r="K35" i="12"/>
  <c r="L35" i="12" s="1"/>
  <c r="G35" i="12"/>
  <c r="K34" i="12"/>
  <c r="L34" i="12" s="1"/>
  <c r="G34" i="12"/>
  <c r="K33" i="12"/>
  <c r="L33" i="12" s="1"/>
  <c r="G33" i="12"/>
  <c r="K32" i="12"/>
  <c r="L32" i="12" s="1"/>
  <c r="G32" i="12"/>
  <c r="K31" i="12"/>
  <c r="L31" i="12" s="1"/>
  <c r="G31" i="12"/>
  <c r="K30" i="12"/>
  <c r="L30" i="12" s="1"/>
  <c r="G30" i="12"/>
  <c r="K29" i="12"/>
  <c r="L29" i="12" s="1"/>
  <c r="G29" i="12"/>
  <c r="K28" i="12"/>
  <c r="L28" i="12" s="1"/>
  <c r="G28" i="12"/>
  <c r="K27" i="12"/>
  <c r="L27" i="12" s="1"/>
  <c r="G27" i="12"/>
  <c r="K26" i="12"/>
  <c r="L26" i="12" s="1"/>
  <c r="G26" i="12"/>
  <c r="K25" i="12"/>
  <c r="L25" i="12" s="1"/>
  <c r="G25" i="12"/>
  <c r="K24" i="12"/>
  <c r="L24" i="12" s="1"/>
  <c r="G24" i="12"/>
  <c r="K23" i="12"/>
  <c r="L23" i="12" s="1"/>
  <c r="G23" i="12"/>
  <c r="K22" i="12"/>
  <c r="L22" i="12" s="1"/>
  <c r="G22" i="12"/>
  <c r="K21" i="12"/>
  <c r="G21" i="12"/>
  <c r="K20" i="12"/>
  <c r="G20" i="12"/>
  <c r="K19" i="12"/>
  <c r="L19" i="12" s="1"/>
  <c r="G19" i="12"/>
  <c r="K18" i="12"/>
  <c r="L18" i="12" s="1"/>
  <c r="G18" i="12"/>
  <c r="K17" i="12"/>
  <c r="G17" i="12"/>
  <c r="K16" i="12"/>
  <c r="G16" i="12"/>
  <c r="K15" i="12"/>
  <c r="G15" i="12"/>
  <c r="K14" i="12"/>
  <c r="G14" i="12"/>
  <c r="K13" i="12"/>
  <c r="G13" i="12"/>
  <c r="K12" i="12"/>
  <c r="G12" i="12"/>
  <c r="K11" i="12"/>
  <c r="G11" i="12"/>
  <c r="K10" i="12"/>
  <c r="L10" i="12" s="1"/>
  <c r="X19" i="9"/>
  <c r="X24" i="9"/>
  <c r="X25" i="9"/>
  <c r="X26" i="9"/>
  <c r="X28" i="9"/>
  <c r="X29" i="9"/>
  <c r="X33" i="9"/>
  <c r="X34" i="9"/>
  <c r="X36" i="9"/>
  <c r="X37" i="9"/>
  <c r="X14" i="9"/>
  <c r="X15" i="9"/>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1" i="11"/>
  <c r="X12" i="11"/>
  <c r="X13" i="11"/>
  <c r="X14" i="11"/>
  <c r="X15" i="11"/>
  <c r="X10" i="11"/>
  <c r="L46" i="11"/>
  <c r="K46" i="11"/>
  <c r="G46" i="11"/>
  <c r="W33" i="11"/>
  <c r="S33" i="11"/>
  <c r="N33" i="11"/>
  <c r="O33" i="11" s="1"/>
  <c r="I33" i="11"/>
  <c r="W32" i="11"/>
  <c r="S32" i="11"/>
  <c r="N32" i="11"/>
  <c r="O32" i="11" s="1"/>
  <c r="I32" i="11"/>
  <c r="W31" i="11"/>
  <c r="S31" i="11"/>
  <c r="N31" i="11"/>
  <c r="O31" i="11" s="1"/>
  <c r="I31" i="11"/>
  <c r="W30" i="11"/>
  <c r="S30" i="11"/>
  <c r="N30" i="11"/>
  <c r="O30" i="11" s="1"/>
  <c r="I30" i="11"/>
  <c r="W29" i="11"/>
  <c r="S29" i="11"/>
  <c r="N29" i="11"/>
  <c r="O29" i="11" s="1"/>
  <c r="I29" i="11"/>
  <c r="W28" i="11"/>
  <c r="S28" i="11"/>
  <c r="N28" i="11"/>
  <c r="O28" i="11" s="1"/>
  <c r="I28" i="11"/>
  <c r="W45" i="11"/>
  <c r="S45" i="11"/>
  <c r="N45" i="11"/>
  <c r="O45" i="11" s="1"/>
  <c r="I45" i="11"/>
  <c r="W44" i="11"/>
  <c r="S44" i="11"/>
  <c r="N44" i="11"/>
  <c r="O44" i="11" s="1"/>
  <c r="I44" i="11"/>
  <c r="W43" i="11"/>
  <c r="S43" i="11"/>
  <c r="N43" i="11"/>
  <c r="O43" i="11" s="1"/>
  <c r="I43" i="11"/>
  <c r="W42" i="11"/>
  <c r="S42" i="11"/>
  <c r="N42" i="11"/>
  <c r="O42" i="11" s="1"/>
  <c r="I42" i="11"/>
  <c r="W41" i="11"/>
  <c r="S41" i="11"/>
  <c r="N41" i="11"/>
  <c r="O41" i="11" s="1"/>
  <c r="I41" i="11"/>
  <c r="W40" i="11"/>
  <c r="S40" i="11"/>
  <c r="N40" i="11"/>
  <c r="O40" i="11" s="1"/>
  <c r="I40" i="11"/>
  <c r="W39" i="11"/>
  <c r="S39" i="11"/>
  <c r="N39" i="11"/>
  <c r="O39" i="11" s="1"/>
  <c r="I39" i="11"/>
  <c r="W38" i="11"/>
  <c r="S38" i="11"/>
  <c r="N38" i="11"/>
  <c r="O38" i="11" s="1"/>
  <c r="I38" i="11"/>
  <c r="W37" i="11"/>
  <c r="S37" i="11"/>
  <c r="N37" i="11"/>
  <c r="O37" i="11" s="1"/>
  <c r="I37" i="11"/>
  <c r="W36" i="11"/>
  <c r="S36" i="11"/>
  <c r="N36" i="11"/>
  <c r="O36" i="11" s="1"/>
  <c r="I36" i="11"/>
  <c r="W35" i="11"/>
  <c r="S35" i="11"/>
  <c r="N35" i="11"/>
  <c r="O35" i="11" s="1"/>
  <c r="I35" i="11"/>
  <c r="W34" i="11"/>
  <c r="S34" i="11"/>
  <c r="N34" i="11"/>
  <c r="O34" i="11" s="1"/>
  <c r="I34" i="11"/>
  <c r="W27" i="11"/>
  <c r="S27" i="11"/>
  <c r="N27" i="11"/>
  <c r="O27" i="11" s="1"/>
  <c r="I27" i="11"/>
  <c r="W26" i="11"/>
  <c r="S26" i="11"/>
  <c r="N26" i="11"/>
  <c r="O26" i="11" s="1"/>
  <c r="I26" i="11"/>
  <c r="W25" i="11"/>
  <c r="S25" i="11"/>
  <c r="N25" i="11"/>
  <c r="O25" i="11" s="1"/>
  <c r="I25" i="11"/>
  <c r="W24" i="11"/>
  <c r="S24" i="11"/>
  <c r="N24" i="11"/>
  <c r="O24" i="11" s="1"/>
  <c r="I24" i="11"/>
  <c r="W23" i="11"/>
  <c r="S23" i="11"/>
  <c r="N23" i="11"/>
  <c r="O23" i="11" s="1"/>
  <c r="I23" i="11"/>
  <c r="W22" i="11"/>
  <c r="S22" i="11"/>
  <c r="N22" i="11"/>
  <c r="O22" i="11" s="1"/>
  <c r="I22" i="11"/>
  <c r="W21" i="11"/>
  <c r="S21" i="11"/>
  <c r="N21" i="11"/>
  <c r="I21" i="11"/>
  <c r="W20" i="11"/>
  <c r="S20" i="11"/>
  <c r="N20" i="11"/>
  <c r="I20" i="11"/>
  <c r="W19" i="11"/>
  <c r="S19" i="11"/>
  <c r="N19" i="11"/>
  <c r="O19" i="11" s="1"/>
  <c r="I19" i="11"/>
  <c r="W18" i="11"/>
  <c r="S18" i="11"/>
  <c r="N18" i="11"/>
  <c r="O18" i="11" s="1"/>
  <c r="I18" i="11"/>
  <c r="W17" i="11"/>
  <c r="S17" i="11"/>
  <c r="N17" i="11"/>
  <c r="I17" i="11"/>
  <c r="W16" i="11"/>
  <c r="S16" i="11"/>
  <c r="N16" i="11"/>
  <c r="I16" i="11"/>
  <c r="W15" i="11"/>
  <c r="S15" i="11"/>
  <c r="N15" i="11"/>
  <c r="I15" i="11"/>
  <c r="W14" i="11"/>
  <c r="S14" i="11"/>
  <c r="N14" i="11"/>
  <c r="O14" i="11" s="1"/>
  <c r="I14" i="11"/>
  <c r="W13" i="11"/>
  <c r="S13" i="11"/>
  <c r="N13" i="11"/>
  <c r="I13" i="11"/>
  <c r="W12" i="11"/>
  <c r="S12" i="11"/>
  <c r="N12" i="11"/>
  <c r="O12" i="11" s="1"/>
  <c r="I12" i="11"/>
  <c r="W11" i="11"/>
  <c r="S11" i="11"/>
  <c r="N11" i="11"/>
  <c r="I11" i="11"/>
  <c r="W10" i="11"/>
  <c r="W46" i="11" s="1"/>
  <c r="S10" i="11"/>
  <c r="S46" i="11" s="1"/>
  <c r="N10" i="11"/>
  <c r="O10" i="11" s="1"/>
  <c r="I10" i="11"/>
  <c r="I46" i="11" s="1"/>
  <c r="O6" i="11"/>
  <c r="O5" i="11"/>
  <c r="O4" i="11"/>
  <c r="O16" i="11" s="1"/>
  <c r="L40" i="9"/>
  <c r="K40" i="9"/>
  <c r="G40" i="9"/>
  <c r="N15" i="9"/>
  <c r="I15" i="9"/>
  <c r="N14" i="9"/>
  <c r="O14" i="9" s="1"/>
  <c r="M14" i="9"/>
  <c r="I14" i="9"/>
  <c r="N13" i="9"/>
  <c r="I13" i="9"/>
  <c r="N12" i="9"/>
  <c r="O12" i="9" s="1"/>
  <c r="M12" i="9"/>
  <c r="I12" i="9"/>
  <c r="N11" i="9"/>
  <c r="M11" i="9"/>
  <c r="I11" i="9"/>
  <c r="N10" i="9"/>
  <c r="O10" i="9" s="1"/>
  <c r="M10" i="9"/>
  <c r="I10" i="9"/>
  <c r="N21" i="9"/>
  <c r="I21" i="9"/>
  <c r="N20" i="9"/>
  <c r="I20" i="9"/>
  <c r="N19" i="9"/>
  <c r="I19" i="9"/>
  <c r="N18" i="9"/>
  <c r="O18" i="9" s="1"/>
  <c r="M18" i="9"/>
  <c r="I18" i="9"/>
  <c r="N17" i="9"/>
  <c r="M17" i="9"/>
  <c r="I17" i="9"/>
  <c r="N16" i="9"/>
  <c r="M16" i="9"/>
  <c r="I16" i="9"/>
  <c r="N27" i="9"/>
  <c r="O27" i="9" s="1"/>
  <c r="I27" i="9"/>
  <c r="N26" i="9"/>
  <c r="O26" i="9" s="1"/>
  <c r="M26" i="9"/>
  <c r="I26" i="9"/>
  <c r="N25" i="9"/>
  <c r="O25" i="9" s="1"/>
  <c r="I25" i="9"/>
  <c r="N24" i="9"/>
  <c r="O24" i="9" s="1"/>
  <c r="M24" i="9"/>
  <c r="I24" i="9"/>
  <c r="N23" i="9"/>
  <c r="O23" i="9" s="1"/>
  <c r="M23" i="9"/>
  <c r="I23" i="9"/>
  <c r="N22" i="9"/>
  <c r="O22" i="9" s="1"/>
  <c r="M22" i="9"/>
  <c r="I22" i="9"/>
  <c r="N33" i="9"/>
  <c r="O33" i="9" s="1"/>
  <c r="I33" i="9"/>
  <c r="N32" i="9"/>
  <c r="O32" i="9" s="1"/>
  <c r="M32" i="9"/>
  <c r="I32" i="9"/>
  <c r="N31" i="9"/>
  <c r="O31" i="9" s="1"/>
  <c r="I31" i="9"/>
  <c r="N30" i="9"/>
  <c r="O30" i="9" s="1"/>
  <c r="M30" i="9"/>
  <c r="I30" i="9"/>
  <c r="N29" i="9"/>
  <c r="O29" i="9" s="1"/>
  <c r="M29" i="9"/>
  <c r="I29" i="9"/>
  <c r="N28" i="9"/>
  <c r="O28" i="9" s="1"/>
  <c r="M28" i="9"/>
  <c r="I28" i="9"/>
  <c r="N36" i="9"/>
  <c r="O36" i="9" s="1"/>
  <c r="M36" i="9"/>
  <c r="I36" i="9"/>
  <c r="N35" i="9"/>
  <c r="O35" i="9" s="1"/>
  <c r="M35" i="9"/>
  <c r="I35" i="9"/>
  <c r="N34" i="9"/>
  <c r="O34" i="9" s="1"/>
  <c r="M34" i="9"/>
  <c r="I34" i="9"/>
  <c r="O6" i="9"/>
  <c r="O5" i="9"/>
  <c r="O4" i="9"/>
  <c r="S27" i="10"/>
  <c r="S26" i="10"/>
  <c r="S25" i="10"/>
  <c r="S24" i="10"/>
  <c r="S23" i="10"/>
  <c r="S22" i="10"/>
  <c r="S21" i="10"/>
  <c r="S20" i="10"/>
  <c r="S19" i="10"/>
  <c r="S18" i="10"/>
  <c r="S17" i="10"/>
  <c r="S16" i="10"/>
  <c r="S15" i="10"/>
  <c r="S14" i="10"/>
  <c r="S13" i="10"/>
  <c r="S12" i="10"/>
  <c r="S11" i="10"/>
  <c r="S10" i="10"/>
  <c r="S28" i="10" s="1"/>
  <c r="N6" i="10"/>
  <c r="N5" i="10"/>
  <c r="N4" i="10"/>
  <c r="W12" i="10"/>
  <c r="M12" i="10"/>
  <c r="G12" i="10"/>
  <c r="W11" i="10"/>
  <c r="M11" i="10"/>
  <c r="G11" i="10"/>
  <c r="W10" i="10"/>
  <c r="X10" i="10" s="1"/>
  <c r="M10" i="10"/>
  <c r="L10" i="10"/>
  <c r="G10" i="10"/>
  <c r="K4" i="10"/>
  <c r="L4" i="9"/>
  <c r="M33" i="9" s="1"/>
  <c r="X12" i="10" l="1"/>
  <c r="X11" i="10"/>
  <c r="N12" i="10"/>
  <c r="X11" i="9"/>
  <c r="X10" i="9"/>
  <c r="V28" i="12"/>
  <c r="L12" i="12"/>
  <c r="L17" i="12"/>
  <c r="V22" i="12"/>
  <c r="L11" i="12"/>
  <c r="V34" i="12"/>
  <c r="L16" i="12"/>
  <c r="G46" i="12"/>
  <c r="N10" i="10"/>
  <c r="N46" i="11"/>
  <c r="Y28" i="11"/>
  <c r="O11" i="11"/>
  <c r="O17" i="11"/>
  <c r="Y22" i="11"/>
  <c r="Y40" i="11"/>
  <c r="Y34" i="11"/>
  <c r="Y22" i="9"/>
  <c r="M20" i="9"/>
  <c r="O16" i="9"/>
  <c r="O11" i="9"/>
  <c r="M13" i="9"/>
  <c r="O17" i="9"/>
  <c r="M15" i="9"/>
  <c r="O19" i="9"/>
  <c r="M19" i="9"/>
  <c r="M21" i="9"/>
  <c r="M25" i="9"/>
  <c r="M27" i="9"/>
  <c r="M31" i="9"/>
  <c r="Y28" i="9" s="1"/>
  <c r="N11" i="10"/>
  <c r="O9" i="9"/>
  <c r="O8" i="9"/>
  <c r="O20" i="9" s="1"/>
  <c r="O7" i="9"/>
  <c r="H34" i="10" l="1"/>
  <c r="J46" i="12"/>
  <c r="K46" i="12"/>
  <c r="O13" i="9"/>
  <c r="O21" i="9"/>
  <c r="Y16" i="9" s="1"/>
  <c r="O15" i="9"/>
  <c r="B62" i="14"/>
  <c r="P62" i="14" s="1"/>
  <c r="B63" i="14"/>
  <c r="P63" i="14" s="1"/>
  <c r="B64" i="14"/>
  <c r="P64" i="14" s="1"/>
  <c r="B61" i="14"/>
  <c r="P61" i="14" s="1"/>
  <c r="F57" i="20"/>
  <c r="F51" i="20"/>
  <c r="F35" i="20"/>
  <c r="I19" i="20"/>
  <c r="F19" i="20"/>
  <c r="I18" i="20"/>
  <c r="F18" i="20"/>
  <c r="I17" i="20"/>
  <c r="F17" i="20"/>
  <c r="I16" i="20"/>
  <c r="F16" i="20"/>
  <c r="I15" i="20"/>
  <c r="F15" i="20"/>
  <c r="I14" i="20"/>
  <c r="F14" i="20"/>
  <c r="I13" i="20"/>
  <c r="F13" i="20"/>
  <c r="I12" i="20"/>
  <c r="F12" i="20"/>
  <c r="I11" i="20"/>
  <c r="F11" i="20"/>
  <c r="E8" i="20"/>
  <c r="L9" i="12"/>
  <c r="L8" i="12"/>
  <c r="L7" i="12"/>
  <c r="L13" i="12" s="1"/>
  <c r="O9" i="11"/>
  <c r="O8" i="11"/>
  <c r="O20" i="11" s="1"/>
  <c r="O7" i="11"/>
  <c r="O13" i="11" s="1"/>
  <c r="L27" i="10"/>
  <c r="L26" i="10"/>
  <c r="L25" i="10"/>
  <c r="L24" i="10"/>
  <c r="L23" i="10"/>
  <c r="L22" i="10"/>
  <c r="L21" i="10"/>
  <c r="L19" i="10"/>
  <c r="L18" i="10"/>
  <c r="L16" i="10"/>
  <c r="L15" i="10"/>
  <c r="L14" i="10"/>
  <c r="N9" i="10"/>
  <c r="N8" i="10"/>
  <c r="N7" i="10"/>
  <c r="G14" i="10"/>
  <c r="E34" i="10" s="1"/>
  <c r="M14" i="10"/>
  <c r="N14" i="10" s="1"/>
  <c r="W14" i="10"/>
  <c r="X14" i="10" s="1"/>
  <c r="G15" i="10"/>
  <c r="M15" i="10"/>
  <c r="N15" i="10" s="1"/>
  <c r="W15" i="10"/>
  <c r="X15" i="10" s="1"/>
  <c r="J4" i="10"/>
  <c r="L12" i="10" s="1"/>
  <c r="G25" i="10"/>
  <c r="M25" i="10"/>
  <c r="W25" i="10"/>
  <c r="X25" i="10" s="1"/>
  <c r="W27" i="10"/>
  <c r="X27" i="10" s="1"/>
  <c r="M27" i="10"/>
  <c r="G27" i="10"/>
  <c r="W26" i="10"/>
  <c r="X26" i="10" s="1"/>
  <c r="M26" i="10"/>
  <c r="G26" i="10"/>
  <c r="W24" i="10"/>
  <c r="X24" i="10" s="1"/>
  <c r="M24" i="10"/>
  <c r="G24" i="10"/>
  <c r="W23" i="10"/>
  <c r="X23" i="10" s="1"/>
  <c r="M23" i="10"/>
  <c r="G23" i="10"/>
  <c r="W22" i="10"/>
  <c r="X22" i="10" s="1"/>
  <c r="M22" i="10"/>
  <c r="G22" i="10"/>
  <c r="W21" i="10"/>
  <c r="X21" i="10" s="1"/>
  <c r="M21" i="10"/>
  <c r="G21" i="10"/>
  <c r="W20" i="10"/>
  <c r="X20" i="10" s="1"/>
  <c r="M20" i="10"/>
  <c r="G20" i="10"/>
  <c r="W19" i="10"/>
  <c r="X19" i="10" s="1"/>
  <c r="M19" i="10"/>
  <c r="G19" i="10"/>
  <c r="W18" i="10"/>
  <c r="X18" i="10" s="1"/>
  <c r="M18" i="10"/>
  <c r="N18" i="10" s="1"/>
  <c r="G18" i="10"/>
  <c r="W17" i="10"/>
  <c r="X17" i="10" s="1"/>
  <c r="M17" i="10"/>
  <c r="N17" i="10" s="1"/>
  <c r="G17" i="10"/>
  <c r="W16" i="10"/>
  <c r="X16" i="10" s="1"/>
  <c r="M16" i="10"/>
  <c r="N16" i="10" s="1"/>
  <c r="G16" i="10"/>
  <c r="W13" i="10"/>
  <c r="M13" i="10"/>
  <c r="G13" i="10"/>
  <c r="N38" i="9"/>
  <c r="O38" i="9" s="1"/>
  <c r="N39" i="9"/>
  <c r="O39" i="9" s="1"/>
  <c r="N37" i="9"/>
  <c r="I38" i="9"/>
  <c r="I39" i="9"/>
  <c r="I37" i="9"/>
  <c r="M38" i="9"/>
  <c r="N13" i="10" l="1"/>
  <c r="M28" i="10"/>
  <c r="E33" i="10"/>
  <c r="G28" i="10"/>
  <c r="B33" i="14" s="1"/>
  <c r="X13" i="10"/>
  <c r="W28" i="10"/>
  <c r="N20" i="10"/>
  <c r="N23" i="10"/>
  <c r="O23" i="10" s="1"/>
  <c r="N24" i="10"/>
  <c r="O24" i="10" s="1"/>
  <c r="L20" i="12"/>
  <c r="L14" i="12"/>
  <c r="N22" i="10"/>
  <c r="O22" i="10" s="1"/>
  <c r="L15" i="12"/>
  <c r="L21" i="12"/>
  <c r="O21" i="11"/>
  <c r="Y16" i="11" s="1"/>
  <c r="O15" i="11"/>
  <c r="Y10" i="11" s="1"/>
  <c r="Y10" i="9"/>
  <c r="O37" i="9"/>
  <c r="N40" i="9"/>
  <c r="I40" i="9"/>
  <c r="N26" i="10"/>
  <c r="O26" i="10" s="1"/>
  <c r="N25" i="10"/>
  <c r="O25" i="10" s="1"/>
  <c r="N27" i="10"/>
  <c r="O27" i="10" s="1"/>
  <c r="N21" i="10"/>
  <c r="O21" i="10" s="1"/>
  <c r="O10" i="10"/>
  <c r="O12" i="10"/>
  <c r="L11" i="10"/>
  <c r="L17" i="10"/>
  <c r="L13" i="10"/>
  <c r="F33" i="10" s="1"/>
  <c r="L20" i="10"/>
  <c r="B41" i="14"/>
  <c r="F41" i="14" s="1"/>
  <c r="B49" i="14"/>
  <c r="O15" i="10"/>
  <c r="O14" i="10"/>
  <c r="O16" i="10"/>
  <c r="N19" i="10"/>
  <c r="O19" i="10" s="1"/>
  <c r="O18" i="10"/>
  <c r="P49" i="14" l="1"/>
  <c r="E35" i="10"/>
  <c r="G33" i="10"/>
  <c r="N28" i="10"/>
  <c r="B35" i="14" s="1"/>
  <c r="X28" i="10"/>
  <c r="B36" i="14" s="1"/>
  <c r="H33" i="10"/>
  <c r="H35" i="10" s="1"/>
  <c r="F34" i="10"/>
  <c r="I34" i="10" s="1"/>
  <c r="J34" i="10" s="1"/>
  <c r="L28" i="10"/>
  <c r="G34" i="10"/>
  <c r="G35" i="10" s="1"/>
  <c r="P41" i="14"/>
  <c r="V16" i="12"/>
  <c r="L46" i="12"/>
  <c r="B51" i="14" s="1"/>
  <c r="V10" i="12"/>
  <c r="Y25" i="10"/>
  <c r="Y22" i="10"/>
  <c r="O46" i="11"/>
  <c r="B43" i="14" s="1"/>
  <c r="Y46" i="11"/>
  <c r="O40" i="9"/>
  <c r="O11" i="10"/>
  <c r="Y10" i="10" s="1"/>
  <c r="O20" i="10"/>
  <c r="Y19" i="10" s="1"/>
  <c r="O17" i="10"/>
  <c r="Y16" i="10" s="1"/>
  <c r="O13" i="10"/>
  <c r="Y13" i="10" s="1"/>
  <c r="B50" i="14"/>
  <c r="B42" i="14"/>
  <c r="F42" i="14" s="1"/>
  <c r="P50" i="14" l="1"/>
  <c r="F35" i="10"/>
  <c r="O28" i="10"/>
  <c r="I33" i="10"/>
  <c r="Y28" i="10"/>
  <c r="P42" i="14"/>
  <c r="P33" i="14"/>
  <c r="B45" i="14"/>
  <c r="J33" i="10" l="1"/>
  <c r="I35" i="10"/>
  <c r="B65" i="14"/>
  <c r="B71" i="14" s="1"/>
  <c r="B25" i="14" l="1"/>
  <c r="P25" i="14" l="1"/>
  <c r="B27" i="14"/>
  <c r="J17" i="14" l="1"/>
  <c r="G1" i="5"/>
  <c r="L20" i="5"/>
  <c r="L19" i="5"/>
  <c r="L18" i="5"/>
  <c r="L17" i="5"/>
  <c r="L16" i="5"/>
  <c r="L15" i="5"/>
  <c r="L14" i="5"/>
  <c r="L13" i="5"/>
  <c r="L12" i="5"/>
  <c r="L11" i="5"/>
  <c r="L10" i="5"/>
  <c r="L9" i="5"/>
  <c r="G4" i="5"/>
  <c r="G2" i="5"/>
  <c r="J21" i="5" l="1"/>
  <c r="G3" i="5"/>
  <c r="M37" i="9" l="1"/>
  <c r="M39" i="9" l="1"/>
  <c r="M40" i="9" s="1"/>
  <c r="Y34" i="9" l="1"/>
  <c r="Y40" i="9" s="1"/>
  <c r="B34" i="14"/>
  <c r="P34" i="14" l="1"/>
  <c r="B26" i="14"/>
  <c r="J20" i="14" s="1"/>
  <c r="P26" i="14" l="1"/>
  <c r="J16" i="14"/>
  <c r="B37" i="14"/>
  <c r="B29" i="14"/>
  <c r="L36" i="14" l="1"/>
  <c r="P65" i="14" l="1"/>
  <c r="P46" i="12" l="1"/>
  <c r="V40" i="12" s="1"/>
  <c r="V46" i="12" s="1"/>
  <c r="T46" i="12"/>
  <c r="U46" i="12" l="1"/>
  <c r="B52" i="14" s="1"/>
  <c r="J18" i="14"/>
  <c r="B53" i="14" l="1"/>
  <c r="J21" i="14"/>
  <c r="J22" i="14" s="1"/>
  <c r="L17" i="14"/>
  <c r="L18" i="14"/>
  <c r="L20" i="14"/>
  <c r="L19" i="14"/>
  <c r="M20" i="14" l="1"/>
  <c r="D52" i="14" s="1"/>
  <c r="M19" i="14"/>
  <c r="N19" i="14" s="1"/>
  <c r="M17" i="14"/>
  <c r="M18" i="14"/>
  <c r="N18" i="14" s="1"/>
  <c r="M34" i="14"/>
  <c r="N34" i="14" s="1"/>
  <c r="M35" i="14"/>
  <c r="N35" i="14" s="1"/>
  <c r="B56" i="14"/>
  <c r="C43" i="14"/>
  <c r="C27" i="14"/>
  <c r="C51" i="14"/>
  <c r="C35" i="14"/>
  <c r="P28" i="14"/>
  <c r="D28" i="14"/>
  <c r="M21" i="14"/>
  <c r="P52" i="14" s="1"/>
  <c r="P43" i="14"/>
  <c r="P35" i="14"/>
  <c r="P51" i="14"/>
  <c r="N20" i="14"/>
  <c r="P44" i="14"/>
  <c r="L21" i="14"/>
  <c r="N17" i="14"/>
  <c r="P27" i="14"/>
  <c r="D36" i="14" l="1"/>
  <c r="D37" i="14" s="1"/>
  <c r="P36" i="14"/>
  <c r="C37" i="14"/>
  <c r="F35" i="14"/>
  <c r="C53" i="14"/>
  <c r="C29" i="14"/>
  <c r="D44" i="14"/>
  <c r="F44" i="14" s="1"/>
  <c r="F45" i="14" s="1"/>
  <c r="C45" i="14"/>
  <c r="F43" i="14"/>
  <c r="P29" i="14"/>
  <c r="P53" i="14"/>
  <c r="P45" i="14"/>
  <c r="N21" i="14"/>
  <c r="P37" i="14"/>
  <c r="D53" i="14"/>
  <c r="D29" i="14"/>
  <c r="C56" i="14" l="1"/>
  <c r="O54" i="14"/>
  <c r="C71" i="14"/>
  <c r="D45" i="14"/>
  <c r="D56" i="14" s="1"/>
  <c r="N36" i="14"/>
  <c r="M36" i="14"/>
  <c r="P56" i="14"/>
  <c r="D71" i="14"/>
  <c r="E34" i="14" l="1"/>
  <c r="F34" i="14" s="1"/>
  <c r="E35" i="14"/>
  <c r="E36" i="14"/>
  <c r="F36" i="14"/>
  <c r="E33" i="14"/>
  <c r="J51" i="14"/>
  <c r="J52" i="14" s="1"/>
  <c r="E51" i="14" s="1"/>
  <c r="F51" i="14" s="1"/>
  <c r="J27" i="14"/>
  <c r="J28" i="14" s="1"/>
  <c r="E28" i="14" s="1"/>
  <c r="F28" i="14" s="1"/>
  <c r="F33" i="14" l="1"/>
  <c r="F37" i="14" s="1"/>
  <c r="E37" i="14"/>
  <c r="E49" i="14"/>
  <c r="E50" i="14"/>
  <c r="F50" i="14" s="1"/>
  <c r="E52" i="14"/>
  <c r="F52" i="14" s="1"/>
  <c r="E27" i="14"/>
  <c r="F27" i="14" s="1"/>
  <c r="E25" i="14"/>
  <c r="F25" i="14" s="1"/>
  <c r="E26" i="14"/>
  <c r="F26" i="14" s="1"/>
  <c r="F49" i="14" l="1"/>
  <c r="F53" i="14" s="1"/>
  <c r="E53" i="14"/>
  <c r="F29" i="14"/>
  <c r="E29" i="14"/>
  <c r="E56" i="14" s="1"/>
  <c r="F56" i="14" s="1"/>
  <c r="J65" i="14" l="1"/>
  <c r="E65" i="14" s="1"/>
  <c r="E71" i="14" s="1"/>
  <c r="F71" i="14" s="1"/>
  <c r="F72" i="14" s="1"/>
  <c r="F57" i="14" l="1"/>
  <c r="F74" i="14" s="1"/>
  <c r="F65" i="14"/>
  <c r="F75" i="14" l="1"/>
  <c r="C84" i="14"/>
  <c r="D84" i="14"/>
  <c r="D91" i="14" s="1"/>
  <c r="D92" i="14" s="1"/>
  <c r="C91" i="14" l="1"/>
  <c r="C92" i="14" s="1"/>
  <c r="C9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A28" authorId="0" shapeId="0" xr:uid="{00000000-0006-0000-0300-000001000000}">
      <text>
        <r>
          <rPr>
            <b/>
            <sz val="9"/>
            <color indexed="81"/>
            <rFont val="Tahoma"/>
            <family val="2"/>
          </rPr>
          <t xml:space="preserve"> (prestations de service, acquisition de petits matériels et fournitures) </t>
        </r>
      </text>
    </comment>
    <comment ref="A36" authorId="0" shapeId="0" xr:uid="{00000000-0006-0000-0300-000002000000}">
      <text>
        <r>
          <rPr>
            <b/>
            <sz val="9"/>
            <color indexed="81"/>
            <rFont val="Tahoma"/>
            <family val="2"/>
          </rPr>
          <t xml:space="preserve"> (prestations de service, acquisition de petits matériels et fournitures) </t>
        </r>
      </text>
    </comment>
    <comment ref="A44" authorId="0" shapeId="0" xr:uid="{00000000-0006-0000-0300-000003000000}">
      <text>
        <r>
          <rPr>
            <b/>
            <sz val="9"/>
            <color indexed="81"/>
            <rFont val="Tahoma"/>
            <family val="2"/>
          </rPr>
          <t xml:space="preserve"> (prestations de service, acquisition de petits matériels et fournitures) </t>
        </r>
      </text>
    </comment>
    <comment ref="A52" authorId="0" shapeId="0" xr:uid="{60A5BC70-46C0-4326-9094-68BFF7FD3B95}">
      <text>
        <r>
          <rPr>
            <b/>
            <sz val="9"/>
            <color indexed="81"/>
            <rFont val="Tahoma"/>
            <family val="2"/>
          </rPr>
          <t xml:space="preserve"> (prestations de service, acquisition de petits matériels et fournitures) </t>
        </r>
      </text>
    </comment>
    <comment ref="A64" authorId="0" shapeId="0" xr:uid="{00000000-0006-0000-0300-000004000000}">
      <text>
        <r>
          <rPr>
            <b/>
            <sz val="9"/>
            <color indexed="81"/>
            <rFont val="Tahoma"/>
            <family val="2"/>
          </rPr>
          <t xml:space="preserve"> (prestations de service, acquisition de petits matériels et fournitures) </t>
        </r>
      </text>
    </comment>
    <comment ref="O64" authorId="0" shapeId="0" xr:uid="{BE13026D-2899-479B-936A-90C131288D30}">
      <text>
        <r>
          <rPr>
            <b/>
            <sz val="9"/>
            <color indexed="81"/>
            <rFont val="Tahoma"/>
            <family val="2"/>
          </rPr>
          <t xml:space="preserve"> (prestations de service, acquisition de petits matériels et fournitures)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author>
    <author>Bastien RABEYROLLES</author>
  </authors>
  <commentList>
    <comment ref="P2" authorId="0" shapeId="0" xr:uid="{4C786ABB-E773-4C59-8F2E-79C8CB735EA2}">
      <text>
        <r>
          <rPr>
            <b/>
            <sz val="9"/>
            <color indexed="81"/>
            <rFont val="Tahoma"/>
            <family val="2"/>
          </rPr>
          <t>ou à répartir par action si matériel servant à plusieurs actions</t>
        </r>
        <r>
          <rPr>
            <sz val="9"/>
            <color indexed="81"/>
            <rFont val="Tahoma"/>
            <family val="2"/>
          </rPr>
          <t xml:space="preserve">
</t>
        </r>
      </text>
    </comment>
    <comment ref="T2" authorId="0" shapeId="0" xr:uid="{00000000-0006-0000-0400-000001000000}">
      <text>
        <r>
          <rPr>
            <b/>
            <sz val="9"/>
            <color indexed="81"/>
            <rFont val="Tahoma"/>
            <family val="2"/>
          </rPr>
          <t>ou à répartir par action si matériel servant à plusieurs actions</t>
        </r>
        <r>
          <rPr>
            <sz val="9"/>
            <color indexed="81"/>
            <rFont val="Tahoma"/>
            <family val="2"/>
          </rPr>
          <t xml:space="preserve">
</t>
        </r>
      </text>
    </comment>
    <comment ref="K3" authorId="1" shapeId="0" xr:uid="{861435F8-8BCD-43C8-8A81-F80473149731}">
      <text>
        <r>
          <rPr>
            <b/>
            <sz val="9"/>
            <color indexed="81"/>
            <rFont val="Tahoma"/>
            <family val="2"/>
          </rPr>
          <t>indiquez le nombre de repas dans les cases blanches</t>
        </r>
      </text>
    </comment>
    <comment ref="L3" authorId="1" shapeId="0" xr:uid="{4FC30961-D6AC-42C2-90C8-C6CA8B9C37FF}">
      <text>
        <r>
          <rPr>
            <b/>
            <sz val="9"/>
            <color indexed="81"/>
            <rFont val="Tahoma"/>
            <family val="2"/>
          </rPr>
          <t>indiquez le nombre de km parcourus dans les cases blanches</t>
        </r>
      </text>
    </comment>
    <comment ref="K4" authorId="1" shapeId="0" xr:uid="{15E0CDA7-FEB6-4018-9869-C6C164AFEC9C}">
      <text>
        <r>
          <rPr>
            <b/>
            <sz val="9"/>
            <color indexed="81"/>
            <rFont val="Tahoma"/>
            <family val="2"/>
          </rPr>
          <t>cout de remboursement forfaitaire par repas pris</t>
        </r>
        <r>
          <rPr>
            <sz val="9"/>
            <color indexed="81"/>
            <rFont val="Tahoma"/>
            <family val="2"/>
          </rPr>
          <t xml:space="preserve">
</t>
        </r>
      </text>
    </comment>
    <comment ref="L4" authorId="1" shapeId="0" xr:uid="{80925BFB-C268-49B2-ACD6-C2011E2476E5}">
      <text>
        <r>
          <rPr>
            <b/>
            <sz val="9"/>
            <color indexed="81"/>
            <rFont val="Tahoma"/>
            <family val="2"/>
          </rPr>
          <t xml:space="preserve">taux d'indémnité kmtrique pour toute structure
</t>
        </r>
      </text>
    </comment>
    <comment ref="H10" authorId="1" shapeId="0" xr:uid="{4EC4ADA4-E930-40F5-B50A-1E1AF1CF96CF}">
      <text>
        <r>
          <rPr>
            <b/>
            <sz val="9"/>
            <color indexed="81"/>
            <rFont val="Tahoma"/>
            <family val="2"/>
          </rPr>
          <t>à paramétrer par la structure selon justificatifs fournis</t>
        </r>
      </text>
    </comment>
    <comment ref="H11" authorId="1" shapeId="0" xr:uid="{23F97CA6-572F-40B3-9384-B21F9C804D6A}">
      <text>
        <r>
          <rPr>
            <b/>
            <sz val="9"/>
            <color indexed="81"/>
            <rFont val="Tahoma"/>
            <family val="2"/>
          </rPr>
          <t>à paramétrer par la structure selon justificatifs fournis</t>
        </r>
      </text>
    </comment>
    <comment ref="H12" authorId="1" shapeId="0" xr:uid="{FEB2964C-5180-43B1-ADAE-CC4341A1E766}">
      <text>
        <r>
          <rPr>
            <b/>
            <sz val="9"/>
            <color indexed="81"/>
            <rFont val="Tahoma"/>
            <family val="2"/>
          </rPr>
          <t>à paramétrer par la structure selon justificatifs fournis</t>
        </r>
      </text>
    </comment>
    <comment ref="H13" authorId="1" shapeId="0" xr:uid="{0AB93448-4671-42C4-862E-71154CE4F303}">
      <text>
        <r>
          <rPr>
            <b/>
            <sz val="9"/>
            <color indexed="81"/>
            <rFont val="Tahoma"/>
            <family val="2"/>
          </rPr>
          <t>à paramétrer par la structure selon justificatifs fournis</t>
        </r>
      </text>
    </comment>
    <comment ref="H14" authorId="1" shapeId="0" xr:uid="{631CFD7A-46D4-474B-814D-77FD1BC6906A}">
      <text>
        <r>
          <rPr>
            <b/>
            <sz val="9"/>
            <color indexed="81"/>
            <rFont val="Tahoma"/>
            <family val="2"/>
          </rPr>
          <t>à paramétrer par la structure selon justificatifs fournis</t>
        </r>
      </text>
    </comment>
    <comment ref="H15" authorId="1" shapeId="0" xr:uid="{56E42F4C-C3DD-4DD6-93FA-3CD75882C5E7}">
      <text>
        <r>
          <rPr>
            <b/>
            <sz val="9"/>
            <color indexed="81"/>
            <rFont val="Tahoma"/>
            <family val="2"/>
          </rPr>
          <t>à paramétrer par la structure selon justificatifs fournis</t>
        </r>
      </text>
    </comment>
    <comment ref="H16" authorId="1" shapeId="0" xr:uid="{0E3610F1-8E8F-4F1D-BF36-8B947FCF9077}">
      <text>
        <r>
          <rPr>
            <b/>
            <sz val="9"/>
            <color indexed="81"/>
            <rFont val="Tahoma"/>
            <family val="2"/>
          </rPr>
          <t>à paramétrer par la structure selon justificatifs fournis</t>
        </r>
      </text>
    </comment>
    <comment ref="H17" authorId="1" shapeId="0" xr:uid="{A132242E-E6E2-4537-BC2E-CB1210AB4A29}">
      <text>
        <r>
          <rPr>
            <b/>
            <sz val="9"/>
            <color indexed="81"/>
            <rFont val="Tahoma"/>
            <family val="2"/>
          </rPr>
          <t>à paramétrer par la structure selon justificatifs fournis</t>
        </r>
      </text>
    </comment>
    <comment ref="H18" authorId="1" shapeId="0" xr:uid="{66C9D035-9F55-47F5-86B5-B5AF963EEB3E}">
      <text>
        <r>
          <rPr>
            <b/>
            <sz val="9"/>
            <color indexed="81"/>
            <rFont val="Tahoma"/>
            <family val="2"/>
          </rPr>
          <t>à paramétrer par la structure selon justificatifs fournis</t>
        </r>
      </text>
    </comment>
    <comment ref="H19" authorId="1" shapeId="0" xr:uid="{DABD75A6-EB0B-45C4-B34E-B8420A6FDEEE}">
      <text>
        <r>
          <rPr>
            <b/>
            <sz val="9"/>
            <color indexed="81"/>
            <rFont val="Tahoma"/>
            <family val="2"/>
          </rPr>
          <t>à paramétrer par la structure selon justificatifs fournis</t>
        </r>
      </text>
    </comment>
    <comment ref="H20" authorId="1" shapeId="0" xr:uid="{D54053D2-B7F0-4441-B47F-2B28F34A8ED9}">
      <text>
        <r>
          <rPr>
            <b/>
            <sz val="9"/>
            <color indexed="81"/>
            <rFont val="Tahoma"/>
            <family val="2"/>
          </rPr>
          <t>à paramétrer par la structure selon justificatifs fournis</t>
        </r>
      </text>
    </comment>
    <comment ref="H21" authorId="1" shapeId="0" xr:uid="{45EE4E7A-28D1-434F-9E5B-DE35CAAD841C}">
      <text>
        <r>
          <rPr>
            <b/>
            <sz val="9"/>
            <color indexed="81"/>
            <rFont val="Tahoma"/>
            <family val="2"/>
          </rPr>
          <t>à paramétrer par la structure selon justificatifs fournis</t>
        </r>
      </text>
    </comment>
    <comment ref="H22" authorId="1" shapeId="0" xr:uid="{8B52238C-6D72-470B-B130-7F737D09A86D}">
      <text>
        <r>
          <rPr>
            <b/>
            <sz val="9"/>
            <color indexed="81"/>
            <rFont val="Tahoma"/>
            <family val="2"/>
          </rPr>
          <t>à paramétrer par la structure selon justificatifs fournis</t>
        </r>
      </text>
    </comment>
    <comment ref="H23" authorId="1" shapeId="0" xr:uid="{0A3909CF-25B5-4E05-A022-CAA974B16C0E}">
      <text>
        <r>
          <rPr>
            <b/>
            <sz val="9"/>
            <color indexed="81"/>
            <rFont val="Tahoma"/>
            <family val="2"/>
          </rPr>
          <t>à paramétrer par la structure selon justificatifs fournis</t>
        </r>
      </text>
    </comment>
    <comment ref="H24" authorId="1" shapeId="0" xr:uid="{329D9CBB-A6CF-4F71-AAC0-9EB2F30738CC}">
      <text>
        <r>
          <rPr>
            <b/>
            <sz val="9"/>
            <color indexed="81"/>
            <rFont val="Tahoma"/>
            <family val="2"/>
          </rPr>
          <t>à paramétrer par la structure selon justificatifs fournis</t>
        </r>
      </text>
    </comment>
    <comment ref="H25" authorId="1" shapeId="0" xr:uid="{D0A660B1-983A-4022-828D-FB25E705C766}">
      <text>
        <r>
          <rPr>
            <b/>
            <sz val="9"/>
            <color indexed="81"/>
            <rFont val="Tahoma"/>
            <family val="2"/>
          </rPr>
          <t>à paramétrer par la structure selon justificatifs fournis</t>
        </r>
      </text>
    </comment>
    <comment ref="H26" authorId="1" shapeId="0" xr:uid="{3BD46E7D-9E79-44E2-BE6E-737D3CB655B0}">
      <text>
        <r>
          <rPr>
            <b/>
            <sz val="9"/>
            <color indexed="81"/>
            <rFont val="Tahoma"/>
            <family val="2"/>
          </rPr>
          <t>à paramétrer par la structure selon justificatifs fournis</t>
        </r>
      </text>
    </comment>
    <comment ref="H27" authorId="1" shapeId="0" xr:uid="{1973E0D3-5EC8-4C96-A8A8-EB51457BD983}">
      <text>
        <r>
          <rPr>
            <b/>
            <sz val="9"/>
            <color indexed="81"/>
            <rFont val="Tahoma"/>
            <family val="2"/>
          </rPr>
          <t>à paramétrer par la structure selon justificatifs fournis</t>
        </r>
      </text>
    </comment>
    <comment ref="H28" authorId="1" shapeId="0" xr:uid="{A32158C8-4F9A-493D-B995-6F398CCFA073}">
      <text>
        <r>
          <rPr>
            <b/>
            <sz val="9"/>
            <color indexed="81"/>
            <rFont val="Tahoma"/>
            <family val="2"/>
          </rPr>
          <t>à paramétrer par la structure selon justificatifs fournis</t>
        </r>
      </text>
    </comment>
    <comment ref="H29" authorId="1" shapeId="0" xr:uid="{32F16064-CBDB-4940-9E07-539B55AE5B96}">
      <text>
        <r>
          <rPr>
            <b/>
            <sz val="9"/>
            <color indexed="81"/>
            <rFont val="Tahoma"/>
            <family val="2"/>
          </rPr>
          <t>à paramétrer par la structure selon justificatifs fournis</t>
        </r>
      </text>
    </comment>
    <comment ref="H30" authorId="1" shapeId="0" xr:uid="{A497D916-D724-4F83-82D7-ACDEE825DE10}">
      <text>
        <r>
          <rPr>
            <b/>
            <sz val="9"/>
            <color indexed="81"/>
            <rFont val="Tahoma"/>
            <family val="2"/>
          </rPr>
          <t>à paramétrer par la structure selon justificatifs fournis</t>
        </r>
      </text>
    </comment>
    <comment ref="H31" authorId="1" shapeId="0" xr:uid="{3C712565-454E-4DCE-8B1B-0C65E2CE1F05}">
      <text>
        <r>
          <rPr>
            <b/>
            <sz val="9"/>
            <color indexed="81"/>
            <rFont val="Tahoma"/>
            <family val="2"/>
          </rPr>
          <t>à paramétrer par la structure selon justificatifs fournis</t>
        </r>
      </text>
    </comment>
    <comment ref="H32" authorId="1" shapeId="0" xr:uid="{4F368A33-B14A-440E-989D-CD78005D9DD6}">
      <text>
        <r>
          <rPr>
            <b/>
            <sz val="9"/>
            <color indexed="81"/>
            <rFont val="Tahoma"/>
            <family val="2"/>
          </rPr>
          <t>à paramétrer par la structure selon justificatifs fournis</t>
        </r>
      </text>
    </comment>
    <comment ref="H33" authorId="1" shapeId="0" xr:uid="{56066121-1461-4C71-849E-91627E6F2D5A}">
      <text>
        <r>
          <rPr>
            <b/>
            <sz val="9"/>
            <color indexed="81"/>
            <rFont val="Tahoma"/>
            <family val="2"/>
          </rPr>
          <t>à paramétrer par la structure selon justificatifs fournis</t>
        </r>
      </text>
    </comment>
    <comment ref="H34" authorId="1" shapeId="0" xr:uid="{6705D055-0502-4CED-92AE-F454B7D280ED}">
      <text>
        <r>
          <rPr>
            <b/>
            <sz val="9"/>
            <color indexed="81"/>
            <rFont val="Tahoma"/>
            <family val="2"/>
          </rPr>
          <t>à paramétrer par la structure selon justificatifs fournis</t>
        </r>
      </text>
    </comment>
    <comment ref="H35" authorId="1" shapeId="0" xr:uid="{C411339A-FBDB-433D-A65B-8A855F9A26B3}">
      <text>
        <r>
          <rPr>
            <b/>
            <sz val="9"/>
            <color indexed="81"/>
            <rFont val="Tahoma"/>
            <family val="2"/>
          </rPr>
          <t>à paramétrer par la structure selon justificatifs fournis</t>
        </r>
      </text>
    </comment>
    <comment ref="H36" authorId="1" shapeId="0" xr:uid="{AA21AA8C-B6A6-4E9F-A945-7180855C737E}">
      <text>
        <r>
          <rPr>
            <b/>
            <sz val="9"/>
            <color indexed="81"/>
            <rFont val="Tahoma"/>
            <family val="2"/>
          </rPr>
          <t>à paramétrer par la structure selon justificatifs fournis</t>
        </r>
      </text>
    </comment>
    <comment ref="H37" authorId="1" shapeId="0" xr:uid="{CAD64731-3A87-4339-995F-8F0C3D085118}">
      <text>
        <r>
          <rPr>
            <b/>
            <sz val="9"/>
            <color indexed="81"/>
            <rFont val="Tahoma"/>
            <family val="2"/>
          </rPr>
          <t>à paramétrer par la structure selon justificatifs fournis</t>
        </r>
      </text>
    </comment>
    <comment ref="H38" authorId="1" shapeId="0" xr:uid="{413459A7-5F8C-43DB-9F35-EDE49D58A42A}">
      <text>
        <r>
          <rPr>
            <b/>
            <sz val="9"/>
            <color indexed="81"/>
            <rFont val="Tahoma"/>
            <family val="2"/>
          </rPr>
          <t>à paramétrer par la structure selon justificatifs fournis</t>
        </r>
      </text>
    </comment>
    <comment ref="H39" authorId="1" shapeId="0" xr:uid="{56C933DE-D0B1-4D42-8ED5-86319940E896}">
      <text>
        <r>
          <rPr>
            <b/>
            <sz val="9"/>
            <color indexed="81"/>
            <rFont val="Tahoma"/>
            <family val="2"/>
          </rPr>
          <t>à paramétrer par la structure selon justificatifs fournis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Bastien RABEYROLLES</author>
  </authors>
  <commentList>
    <comment ref="J3" authorId="0" shapeId="0" xr:uid="{219F5CAE-09CC-44C0-840D-2DDD594870E9}">
      <text>
        <r>
          <rPr>
            <b/>
            <sz val="9"/>
            <color indexed="81"/>
            <rFont val="Tahoma"/>
            <family val="2"/>
          </rPr>
          <t>indiquez le nombre de repas dans les cases blanches</t>
        </r>
      </text>
    </comment>
    <comment ref="K3" authorId="0" shapeId="0" xr:uid="{B48DC93E-A551-4841-801E-9F32DD9B71AC}">
      <text>
        <r>
          <rPr>
            <b/>
            <sz val="9"/>
            <color indexed="81"/>
            <rFont val="Tahoma"/>
            <family val="2"/>
          </rPr>
          <t>indiquez le nombre de km parcourus dans les cases blanches</t>
        </r>
      </text>
    </comment>
    <comment ref="J4" authorId="0" shapeId="0" xr:uid="{2C26EACD-06EC-48B0-97E8-450C43560FB5}">
      <text>
        <r>
          <rPr>
            <b/>
            <sz val="9"/>
            <color indexed="81"/>
            <rFont val="Tahoma"/>
            <family val="2"/>
          </rPr>
          <t>cout de remboursement forfaitaire par repas pris</t>
        </r>
        <r>
          <rPr>
            <sz val="9"/>
            <color indexed="81"/>
            <rFont val="Tahoma"/>
            <family val="2"/>
          </rPr>
          <t xml:space="preserve">
</t>
        </r>
      </text>
    </comment>
    <comment ref="K4" authorId="0" shapeId="0" xr:uid="{94A4ADD9-F813-4B20-91D3-9FB2848AAC93}">
      <text>
        <r>
          <rPr>
            <b/>
            <sz val="9"/>
            <color indexed="81"/>
            <rFont val="Tahoma"/>
            <family val="2"/>
          </rPr>
          <t xml:space="preserve">taux d'indémnité kmtrique pour toute structure
</t>
        </r>
      </text>
    </comment>
    <comment ref="N7" authorId="0" shapeId="0" xr:uid="{A336A824-6334-4F40-A861-D56068FE0370}">
      <text>
        <r>
          <rPr>
            <b/>
            <sz val="9"/>
            <color indexed="81"/>
            <rFont val="Tahoma"/>
            <charset val="1"/>
          </rPr>
          <t>le taux de frais de structure est à définir par partenaire dans l'onglet "frais de structure".</t>
        </r>
      </text>
    </comment>
    <comment ref="N8" authorId="0" shapeId="0" xr:uid="{7AFEF393-053E-4560-9F82-918436F4DF36}">
      <text>
        <r>
          <rPr>
            <b/>
            <sz val="9"/>
            <color indexed="81"/>
            <rFont val="Tahoma"/>
            <charset val="1"/>
          </rPr>
          <t>le taux de frais de structure est à définir par partenaire dans l'onglet "frais de structure".</t>
        </r>
      </text>
    </comment>
    <comment ref="N9" authorId="0" shapeId="0" xr:uid="{9504DF19-2658-4CA6-BA7E-151DAC39ADF0}">
      <text>
        <r>
          <rPr>
            <b/>
            <sz val="9"/>
            <color indexed="81"/>
            <rFont val="Tahoma"/>
            <charset val="1"/>
          </rPr>
          <t>le taux de frais de structure est à définir par partenaire dans l'onglet "frais de structure".</t>
        </r>
      </text>
    </comment>
    <comment ref="F10" authorId="0" shapeId="0" xr:uid="{DA315D36-49CE-4E05-8F9B-E52248F19C7A}">
      <text>
        <r>
          <rPr>
            <b/>
            <sz val="9"/>
            <color indexed="81"/>
            <rFont val="Tahoma"/>
            <family val="2"/>
          </rPr>
          <t>à paramétrer par la structure selon justificatifs fournis</t>
        </r>
      </text>
    </comment>
    <comment ref="F11" authorId="0" shapeId="0" xr:uid="{D104D490-C331-4523-ADC4-5CED37347738}">
      <text>
        <r>
          <rPr>
            <b/>
            <sz val="9"/>
            <color indexed="81"/>
            <rFont val="Tahoma"/>
            <family val="2"/>
          </rPr>
          <t>à paramétrer par la structure selon justificatifs fournis</t>
        </r>
      </text>
    </comment>
    <comment ref="F12" authorId="0" shapeId="0" xr:uid="{B7E9AECE-39C7-48A1-94F9-5A9FE59909BA}">
      <text>
        <r>
          <rPr>
            <b/>
            <sz val="9"/>
            <color indexed="81"/>
            <rFont val="Tahoma"/>
            <family val="2"/>
          </rPr>
          <t>à paramétrer par la structure selon justificatifs fournis</t>
        </r>
      </text>
    </comment>
    <comment ref="F13" authorId="0" shapeId="0" xr:uid="{5D01E51B-BF67-40A3-A136-D4FA8FA39E9D}">
      <text>
        <r>
          <rPr>
            <b/>
            <sz val="9"/>
            <color indexed="81"/>
            <rFont val="Tahoma"/>
            <family val="2"/>
          </rPr>
          <t>à paramétrer par la structure selon justificatifs fournis</t>
        </r>
      </text>
    </comment>
    <comment ref="F14" authorId="0" shapeId="0" xr:uid="{9EDBD1DC-2F6A-43B8-89F3-E38200EDDD8E}">
      <text>
        <r>
          <rPr>
            <b/>
            <sz val="9"/>
            <color indexed="81"/>
            <rFont val="Tahoma"/>
            <family val="2"/>
          </rPr>
          <t>à paramétrer par la structure selon justificatifs fournis</t>
        </r>
      </text>
    </comment>
    <comment ref="F15" authorId="0" shapeId="0" xr:uid="{059A6617-F9BD-47FB-8632-CDDA51EA959F}">
      <text>
        <r>
          <rPr>
            <b/>
            <sz val="9"/>
            <color indexed="81"/>
            <rFont val="Tahoma"/>
            <family val="2"/>
          </rPr>
          <t>à paramétrer par la structure selon justificatifs fournis</t>
        </r>
      </text>
    </comment>
    <comment ref="F16" authorId="0" shapeId="0" xr:uid="{EA12C6E8-002C-4C39-BF32-B4AA4F6EA1D8}">
      <text>
        <r>
          <rPr>
            <b/>
            <sz val="9"/>
            <color indexed="81"/>
            <rFont val="Tahoma"/>
            <family val="2"/>
          </rPr>
          <t>à paramétrer par la structure selon justificatifs fournis</t>
        </r>
      </text>
    </comment>
    <comment ref="F17" authorId="0" shapeId="0" xr:uid="{48DD5AEB-1E22-4545-ADC4-3EFA95D17B75}">
      <text>
        <r>
          <rPr>
            <b/>
            <sz val="9"/>
            <color indexed="81"/>
            <rFont val="Tahoma"/>
            <family val="2"/>
          </rPr>
          <t>à paramétrer par la structure selon justificatifs fournis</t>
        </r>
      </text>
    </comment>
    <comment ref="F18" authorId="0" shapeId="0" xr:uid="{65656D7A-2E40-4D91-ADFC-CC069F849293}">
      <text>
        <r>
          <rPr>
            <b/>
            <sz val="9"/>
            <color indexed="81"/>
            <rFont val="Tahoma"/>
            <family val="2"/>
          </rPr>
          <t>à paramétrer par la structure selon justificatifs fournis</t>
        </r>
      </text>
    </comment>
    <comment ref="F19" authorId="0" shapeId="0" xr:uid="{DB78469E-1E53-4D6F-89F1-3490B6275DD9}">
      <text>
        <r>
          <rPr>
            <b/>
            <sz val="9"/>
            <color indexed="81"/>
            <rFont val="Tahoma"/>
            <family val="2"/>
          </rPr>
          <t>à paramétrer par la structure selon justificatifs fournis</t>
        </r>
      </text>
    </comment>
    <comment ref="F20" authorId="0" shapeId="0" xr:uid="{FD5ABC08-CCE8-41A1-9EA2-E294A8F9B71B}">
      <text>
        <r>
          <rPr>
            <b/>
            <sz val="9"/>
            <color indexed="81"/>
            <rFont val="Tahoma"/>
            <family val="2"/>
          </rPr>
          <t>à paramétrer par la structure selon justificatifs fournis</t>
        </r>
      </text>
    </comment>
    <comment ref="F21" authorId="0" shapeId="0" xr:uid="{2113DE09-ED8F-4E37-B74C-FB39A2C40710}">
      <text>
        <r>
          <rPr>
            <b/>
            <sz val="9"/>
            <color indexed="81"/>
            <rFont val="Tahoma"/>
            <family val="2"/>
          </rPr>
          <t>à paramétrer par la structure selon justificatifs fournis</t>
        </r>
      </text>
    </comment>
    <comment ref="F22" authorId="0" shapeId="0" xr:uid="{82606865-3422-4C85-A9F0-9E7ADBF6AD34}">
      <text>
        <r>
          <rPr>
            <b/>
            <sz val="9"/>
            <color indexed="81"/>
            <rFont val="Tahoma"/>
            <family val="2"/>
          </rPr>
          <t>à paramétrer par la structure selon justificatifs fournis</t>
        </r>
      </text>
    </comment>
    <comment ref="F23" authorId="0" shapeId="0" xr:uid="{589D82C1-E055-4184-8B32-EBD19C516271}">
      <text>
        <r>
          <rPr>
            <b/>
            <sz val="9"/>
            <color indexed="81"/>
            <rFont val="Tahoma"/>
            <family val="2"/>
          </rPr>
          <t>à paramétrer par la structure selon justificatifs fournis</t>
        </r>
      </text>
    </comment>
    <comment ref="F24" authorId="0" shapeId="0" xr:uid="{6BED4593-8983-44A2-9D49-4731F160E565}">
      <text>
        <r>
          <rPr>
            <b/>
            <sz val="9"/>
            <color indexed="81"/>
            <rFont val="Tahoma"/>
            <family val="2"/>
          </rPr>
          <t>à paramétrer par la structure selon justificatifs fournis</t>
        </r>
      </text>
    </comment>
    <comment ref="F25" authorId="0" shapeId="0" xr:uid="{4F8A2FDB-C3AC-43BB-94A4-D3FC61481508}">
      <text>
        <r>
          <rPr>
            <b/>
            <sz val="9"/>
            <color indexed="81"/>
            <rFont val="Tahoma"/>
            <family val="2"/>
          </rPr>
          <t>à paramétrer par la structure selon justificatifs fournis</t>
        </r>
      </text>
    </comment>
    <comment ref="F26" authorId="0" shapeId="0" xr:uid="{FF0794B5-F30A-46B1-B2B3-C08ACE2561DA}">
      <text>
        <r>
          <rPr>
            <b/>
            <sz val="9"/>
            <color indexed="81"/>
            <rFont val="Tahoma"/>
            <family val="2"/>
          </rPr>
          <t>à paramétrer par la structure selon justificatifs fournis</t>
        </r>
      </text>
    </comment>
    <comment ref="F27" authorId="0" shapeId="0" xr:uid="{4B05E46B-7592-45D0-925A-4DCAAAFD5DAC}">
      <text>
        <r>
          <rPr>
            <b/>
            <sz val="9"/>
            <color indexed="81"/>
            <rFont val="Tahoma"/>
            <family val="2"/>
          </rPr>
          <t>à paramétrer par la structure selon justificatifs fournis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UTILISATEUR</author>
    <author>Bastien RABEYROLLES</author>
  </authors>
  <commentList>
    <comment ref="P2" authorId="0" shapeId="0" xr:uid="{88903EEA-7D18-4AE2-9ADE-3CD5A0ED2F4A}">
      <text>
        <r>
          <rPr>
            <b/>
            <sz val="9"/>
            <color indexed="81"/>
            <rFont val="Tahoma"/>
            <family val="2"/>
          </rPr>
          <t>ou à répartir par action si matériel servant à plusieurs actions</t>
        </r>
        <r>
          <rPr>
            <sz val="9"/>
            <color indexed="81"/>
            <rFont val="Tahoma"/>
            <family val="2"/>
          </rPr>
          <t xml:space="preserve">
</t>
        </r>
      </text>
    </comment>
    <comment ref="T2" authorId="0" shapeId="0" xr:uid="{1EC31213-1F4F-4294-9188-2A2CA4A0EBD8}">
      <text>
        <r>
          <rPr>
            <b/>
            <sz val="9"/>
            <color indexed="81"/>
            <rFont val="Tahoma"/>
            <family val="2"/>
          </rPr>
          <t>ou à répartir par action si matériel servant à plusieurs actions</t>
        </r>
        <r>
          <rPr>
            <sz val="9"/>
            <color indexed="81"/>
            <rFont val="Tahoma"/>
            <family val="2"/>
          </rPr>
          <t xml:space="preserve">
</t>
        </r>
      </text>
    </comment>
    <comment ref="K3" authorId="1" shapeId="0" xr:uid="{BF8DFB4B-A489-468F-A536-4823C285E691}">
      <text>
        <r>
          <rPr>
            <b/>
            <sz val="9"/>
            <color indexed="81"/>
            <rFont val="Tahoma"/>
            <family val="2"/>
          </rPr>
          <t>indiquez le nombre de repas dans les cases blanches</t>
        </r>
      </text>
    </comment>
    <comment ref="L3" authorId="1" shapeId="0" xr:uid="{D85A923F-BBE3-457D-B3BA-859A514CFF76}">
      <text>
        <r>
          <rPr>
            <b/>
            <sz val="9"/>
            <color indexed="81"/>
            <rFont val="Tahoma"/>
            <family val="2"/>
          </rPr>
          <t>indiquez le nombre de km parcourus dans les cases blanches</t>
        </r>
      </text>
    </comment>
    <comment ref="K4" authorId="1" shapeId="0" xr:uid="{2E550B34-BD43-4ED7-8477-183B3EF1654B}">
      <text>
        <r>
          <rPr>
            <b/>
            <sz val="9"/>
            <color indexed="81"/>
            <rFont val="Tahoma"/>
            <family val="2"/>
          </rPr>
          <t>cout de remboursement forfaitaire par repas pris</t>
        </r>
        <r>
          <rPr>
            <sz val="9"/>
            <color indexed="81"/>
            <rFont val="Tahoma"/>
            <family val="2"/>
          </rPr>
          <t xml:space="preserve">
</t>
        </r>
      </text>
    </comment>
    <comment ref="L4" authorId="1" shapeId="0" xr:uid="{16D2760C-042E-41AE-B13A-A5B9509312AC}">
      <text>
        <r>
          <rPr>
            <b/>
            <sz val="9"/>
            <color indexed="81"/>
            <rFont val="Tahoma"/>
            <family val="2"/>
          </rPr>
          <t xml:space="preserve">taux d'indémnité kmtrique pour toute structure
</t>
        </r>
      </text>
    </comment>
    <comment ref="H10" authorId="1" shapeId="0" xr:uid="{4546770A-2B83-432F-AF91-9D72FE06461E}">
      <text>
        <r>
          <rPr>
            <b/>
            <sz val="9"/>
            <color indexed="81"/>
            <rFont val="Tahoma"/>
            <family val="2"/>
          </rPr>
          <t>à paramétrer par la structure selon justificatifs fournis</t>
        </r>
      </text>
    </comment>
    <comment ref="H11" authorId="1" shapeId="0" xr:uid="{8087B015-1B53-4EBF-9864-3B474EEDB3A7}">
      <text>
        <r>
          <rPr>
            <b/>
            <sz val="9"/>
            <color indexed="81"/>
            <rFont val="Tahoma"/>
            <family val="2"/>
          </rPr>
          <t>à paramétrer par la structure selon justificatifs fournis</t>
        </r>
      </text>
    </comment>
    <comment ref="H12" authorId="1" shapeId="0" xr:uid="{2FA8B3FC-2B3D-4244-B504-72315298A467}">
      <text>
        <r>
          <rPr>
            <b/>
            <sz val="9"/>
            <color indexed="81"/>
            <rFont val="Tahoma"/>
            <family val="2"/>
          </rPr>
          <t>à paramétrer par la structure selon justificatifs fournis</t>
        </r>
      </text>
    </comment>
    <comment ref="H13" authorId="1" shapeId="0" xr:uid="{3A333712-484F-4969-AC26-3A30907E1120}">
      <text>
        <r>
          <rPr>
            <b/>
            <sz val="9"/>
            <color indexed="81"/>
            <rFont val="Tahoma"/>
            <family val="2"/>
          </rPr>
          <t>à paramétrer par la structure selon justificatifs fournis</t>
        </r>
      </text>
    </comment>
    <comment ref="H14" authorId="1" shapeId="0" xr:uid="{25B596ED-D504-4A47-8CC2-A59D6F688E4C}">
      <text>
        <r>
          <rPr>
            <b/>
            <sz val="9"/>
            <color indexed="81"/>
            <rFont val="Tahoma"/>
            <family val="2"/>
          </rPr>
          <t>à paramétrer par la structure selon justificatifs fournis</t>
        </r>
      </text>
    </comment>
    <comment ref="H15" authorId="1" shapeId="0" xr:uid="{6B715DB1-9145-4652-ABC4-D29CA1671550}">
      <text>
        <r>
          <rPr>
            <b/>
            <sz val="9"/>
            <color indexed="81"/>
            <rFont val="Tahoma"/>
            <family val="2"/>
          </rPr>
          <t>à paramétrer par la structure selon justificatifs fournis</t>
        </r>
      </text>
    </comment>
    <comment ref="H16" authorId="1" shapeId="0" xr:uid="{A0EDBE57-C33E-435B-A964-D462DA58D1D1}">
      <text>
        <r>
          <rPr>
            <b/>
            <sz val="9"/>
            <color indexed="81"/>
            <rFont val="Tahoma"/>
            <family val="2"/>
          </rPr>
          <t>à paramétrer par la structure selon justificatifs fournis</t>
        </r>
      </text>
    </comment>
    <comment ref="H17" authorId="1" shapeId="0" xr:uid="{A6ADCBAF-6A56-4AF7-9F17-7EB9064DB681}">
      <text>
        <r>
          <rPr>
            <b/>
            <sz val="9"/>
            <color indexed="81"/>
            <rFont val="Tahoma"/>
            <family val="2"/>
          </rPr>
          <t>à paramétrer par la structure selon justificatifs fournis</t>
        </r>
      </text>
    </comment>
    <comment ref="H18" authorId="1" shapeId="0" xr:uid="{B0CEE90C-6C86-4968-A704-DC5BD024DB0D}">
      <text>
        <r>
          <rPr>
            <b/>
            <sz val="9"/>
            <color indexed="81"/>
            <rFont val="Tahoma"/>
            <family val="2"/>
          </rPr>
          <t>à paramétrer par la structure selon justificatifs fournis</t>
        </r>
      </text>
    </comment>
    <comment ref="H19" authorId="1" shapeId="0" xr:uid="{E010D70F-37E8-42CB-AB7B-8B0BEB65380F}">
      <text>
        <r>
          <rPr>
            <b/>
            <sz val="9"/>
            <color indexed="81"/>
            <rFont val="Tahoma"/>
            <family val="2"/>
          </rPr>
          <t>à paramétrer par la structure selon justificatifs fournis</t>
        </r>
      </text>
    </comment>
    <comment ref="H20" authorId="1" shapeId="0" xr:uid="{6793E3B7-F418-4B65-A39F-85313F2BED58}">
      <text>
        <r>
          <rPr>
            <b/>
            <sz val="9"/>
            <color indexed="81"/>
            <rFont val="Tahoma"/>
            <family val="2"/>
          </rPr>
          <t>à paramétrer par la structure selon justificatifs fournis</t>
        </r>
      </text>
    </comment>
    <comment ref="H21" authorId="1" shapeId="0" xr:uid="{B4D1DDD3-17AF-4060-A764-384BF4B30344}">
      <text>
        <r>
          <rPr>
            <b/>
            <sz val="9"/>
            <color indexed="81"/>
            <rFont val="Tahoma"/>
            <family val="2"/>
          </rPr>
          <t>à paramétrer par la structure selon justificatifs fournis</t>
        </r>
      </text>
    </comment>
    <comment ref="H22" authorId="1" shapeId="0" xr:uid="{A5B8DB0A-38A6-4092-89FE-51DF2B33F843}">
      <text>
        <r>
          <rPr>
            <b/>
            <sz val="9"/>
            <color indexed="81"/>
            <rFont val="Tahoma"/>
            <family val="2"/>
          </rPr>
          <t>à paramétrer par la structure selon justificatifs fournis</t>
        </r>
      </text>
    </comment>
    <comment ref="H23" authorId="1" shapeId="0" xr:uid="{5DBACC29-C29D-486A-9AFA-FD1927FFCF52}">
      <text>
        <r>
          <rPr>
            <b/>
            <sz val="9"/>
            <color indexed="81"/>
            <rFont val="Tahoma"/>
            <family val="2"/>
          </rPr>
          <t>à paramétrer par la structure selon justificatifs fournis</t>
        </r>
      </text>
    </comment>
    <comment ref="H24" authorId="1" shapeId="0" xr:uid="{38DE9433-5F2C-49F4-B31E-A443E69CC71B}">
      <text>
        <r>
          <rPr>
            <b/>
            <sz val="9"/>
            <color indexed="81"/>
            <rFont val="Tahoma"/>
            <family val="2"/>
          </rPr>
          <t>à paramétrer par la structure selon justificatifs fournis</t>
        </r>
      </text>
    </comment>
    <comment ref="H25" authorId="1" shapeId="0" xr:uid="{6EE69580-7CC8-46E3-86E8-B770EF7E8C94}">
      <text>
        <r>
          <rPr>
            <b/>
            <sz val="9"/>
            <color indexed="81"/>
            <rFont val="Tahoma"/>
            <family val="2"/>
          </rPr>
          <t>à paramétrer par la structure selon justificatifs fournis</t>
        </r>
      </text>
    </comment>
    <comment ref="H26" authorId="1" shapeId="0" xr:uid="{6D4201B9-AE84-4ED2-9712-EEC7995EA0BE}">
      <text>
        <r>
          <rPr>
            <b/>
            <sz val="9"/>
            <color indexed="81"/>
            <rFont val="Tahoma"/>
            <family val="2"/>
          </rPr>
          <t>à paramétrer par la structure selon justificatifs fournis</t>
        </r>
      </text>
    </comment>
    <comment ref="H27" authorId="1" shapeId="0" xr:uid="{74B43ACB-F7CC-481D-9620-7181BAFEEB2F}">
      <text>
        <r>
          <rPr>
            <b/>
            <sz val="9"/>
            <color indexed="81"/>
            <rFont val="Tahoma"/>
            <family val="2"/>
          </rPr>
          <t>à paramétrer par la structure selon justificatifs fournis</t>
        </r>
      </text>
    </comment>
    <comment ref="H28" authorId="1" shapeId="0" xr:uid="{7638A390-EE95-4DD2-B9CE-504DFBA6E07F}">
      <text>
        <r>
          <rPr>
            <b/>
            <sz val="9"/>
            <color indexed="81"/>
            <rFont val="Tahoma"/>
            <family val="2"/>
          </rPr>
          <t>à paramétrer par la structure selon justificatifs fournis</t>
        </r>
      </text>
    </comment>
    <comment ref="H29" authorId="1" shapeId="0" xr:uid="{E36BED60-75AF-4D16-A996-507C1A30FE74}">
      <text>
        <r>
          <rPr>
            <b/>
            <sz val="9"/>
            <color indexed="81"/>
            <rFont val="Tahoma"/>
            <family val="2"/>
          </rPr>
          <t>à paramétrer par la structure selon justificatifs fournis</t>
        </r>
      </text>
    </comment>
    <comment ref="H30" authorId="1" shapeId="0" xr:uid="{BEFCF606-F310-472A-8475-936C36325FA8}">
      <text>
        <r>
          <rPr>
            <b/>
            <sz val="9"/>
            <color indexed="81"/>
            <rFont val="Tahoma"/>
            <family val="2"/>
          </rPr>
          <t>à paramétrer par la structure selon justificatifs fournis</t>
        </r>
      </text>
    </comment>
    <comment ref="H31" authorId="1" shapeId="0" xr:uid="{9ADB18FE-7062-4250-A8DD-70CBAC6EA297}">
      <text>
        <r>
          <rPr>
            <b/>
            <sz val="9"/>
            <color indexed="81"/>
            <rFont val="Tahoma"/>
            <family val="2"/>
          </rPr>
          <t>à paramétrer par la structure selon justificatifs fournis</t>
        </r>
      </text>
    </comment>
    <comment ref="H32" authorId="1" shapeId="0" xr:uid="{5ADC4C79-0236-4FD2-9ABF-2D360CF50571}">
      <text>
        <r>
          <rPr>
            <b/>
            <sz val="9"/>
            <color indexed="81"/>
            <rFont val="Tahoma"/>
            <family val="2"/>
          </rPr>
          <t>à paramétrer par la structure selon justificatifs fournis</t>
        </r>
      </text>
    </comment>
    <comment ref="H33" authorId="1" shapeId="0" xr:uid="{37DFCA3D-4CCE-4B5E-AFDA-E75ECBB0EA51}">
      <text>
        <r>
          <rPr>
            <b/>
            <sz val="9"/>
            <color indexed="81"/>
            <rFont val="Tahoma"/>
            <family val="2"/>
          </rPr>
          <t>à paramétrer par la structure selon justificatifs fournis</t>
        </r>
      </text>
    </comment>
    <comment ref="H34" authorId="1" shapeId="0" xr:uid="{DAFA9683-8D9E-46DA-AF0B-F6530AB77D39}">
      <text>
        <r>
          <rPr>
            <b/>
            <sz val="9"/>
            <color indexed="81"/>
            <rFont val="Tahoma"/>
            <family val="2"/>
          </rPr>
          <t>à paramétrer par la structure selon justificatifs fournis</t>
        </r>
      </text>
    </comment>
    <comment ref="H35" authorId="1" shapeId="0" xr:uid="{3B6376CF-9362-4891-A929-0E28440E2864}">
      <text>
        <r>
          <rPr>
            <b/>
            <sz val="9"/>
            <color indexed="81"/>
            <rFont val="Tahoma"/>
            <family val="2"/>
          </rPr>
          <t>à paramétrer par la structure selon justificatifs fournis</t>
        </r>
      </text>
    </comment>
    <comment ref="H36" authorId="1" shapeId="0" xr:uid="{A7D1AED3-ACC0-4343-B72E-CDB417E0D9AA}">
      <text>
        <r>
          <rPr>
            <b/>
            <sz val="9"/>
            <color indexed="81"/>
            <rFont val="Tahoma"/>
            <family val="2"/>
          </rPr>
          <t>à paramétrer par la structure selon justificatifs fournis</t>
        </r>
      </text>
    </comment>
    <comment ref="H37" authorId="1" shapeId="0" xr:uid="{DE60C19A-2672-4FA7-8553-0223DFA66375}">
      <text>
        <r>
          <rPr>
            <b/>
            <sz val="9"/>
            <color indexed="81"/>
            <rFont val="Tahoma"/>
            <family val="2"/>
          </rPr>
          <t>à paramétrer par la structure selon justificatifs fournis</t>
        </r>
      </text>
    </comment>
    <comment ref="H38" authorId="1" shapeId="0" xr:uid="{76732421-684C-4EA9-9E64-10691A320492}">
      <text>
        <r>
          <rPr>
            <b/>
            <sz val="9"/>
            <color indexed="81"/>
            <rFont val="Tahoma"/>
            <family val="2"/>
          </rPr>
          <t>à paramétrer par la structure selon justificatifs fournis</t>
        </r>
      </text>
    </comment>
    <comment ref="H39" authorId="1" shapeId="0" xr:uid="{E67F34D5-8409-40B0-B4BA-06BE42B7D75F}">
      <text>
        <r>
          <rPr>
            <b/>
            <sz val="9"/>
            <color indexed="81"/>
            <rFont val="Tahoma"/>
            <family val="2"/>
          </rPr>
          <t>à paramétrer par la structure selon justificatifs fournis</t>
        </r>
      </text>
    </comment>
    <comment ref="H40" authorId="1" shapeId="0" xr:uid="{AB4ABE35-0AD2-44F1-9E6D-7B599A5F6347}">
      <text>
        <r>
          <rPr>
            <b/>
            <sz val="9"/>
            <color indexed="81"/>
            <rFont val="Tahoma"/>
            <family val="2"/>
          </rPr>
          <t>à paramétrer par la structure selon justificatifs fournis</t>
        </r>
      </text>
    </comment>
    <comment ref="H41" authorId="1" shapeId="0" xr:uid="{6BAA6534-6C2F-4432-A0ED-4A4FD2255DAE}">
      <text>
        <r>
          <rPr>
            <b/>
            <sz val="9"/>
            <color indexed="81"/>
            <rFont val="Tahoma"/>
            <family val="2"/>
          </rPr>
          <t>à paramétrer par la structure selon justificatifs fournis</t>
        </r>
      </text>
    </comment>
    <comment ref="H42" authorId="1" shapeId="0" xr:uid="{5FDE0A99-7E7D-4A83-9E64-3A5C2E527586}">
      <text>
        <r>
          <rPr>
            <b/>
            <sz val="9"/>
            <color indexed="81"/>
            <rFont val="Tahoma"/>
            <family val="2"/>
          </rPr>
          <t>à paramétrer par la structure selon justificatifs fournis</t>
        </r>
      </text>
    </comment>
    <comment ref="H43" authorId="1" shapeId="0" xr:uid="{A2C5056A-E684-4ACC-BB09-70EF4170E633}">
      <text>
        <r>
          <rPr>
            <b/>
            <sz val="9"/>
            <color indexed="81"/>
            <rFont val="Tahoma"/>
            <family val="2"/>
          </rPr>
          <t>à paramétrer par la structure selon justificatifs fournis</t>
        </r>
      </text>
    </comment>
    <comment ref="H44" authorId="1" shapeId="0" xr:uid="{3E7833DC-7DFA-421E-A800-2ECEA4FAA9C6}">
      <text>
        <r>
          <rPr>
            <b/>
            <sz val="9"/>
            <color indexed="81"/>
            <rFont val="Tahoma"/>
            <family val="2"/>
          </rPr>
          <t>à paramétrer par la structure selon justificatifs fournis</t>
        </r>
      </text>
    </comment>
    <comment ref="H45" authorId="1" shapeId="0" xr:uid="{040779D7-467E-4343-A0D3-25F44DCF23A0}">
      <text>
        <r>
          <rPr>
            <b/>
            <sz val="9"/>
            <color indexed="81"/>
            <rFont val="Tahoma"/>
            <family val="2"/>
          </rPr>
          <t>à paramétrer par la structure selon justificatifs fournis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Bastien RABEYROLLES</author>
    <author>Stéphane Vassel</author>
  </authors>
  <commentList>
    <comment ref="H2" authorId="0" shapeId="0" xr:uid="{7E1C95A5-C8BD-4A79-901D-00D1E15F74E8}">
      <text>
        <r>
          <rPr>
            <b/>
            <sz val="9"/>
            <color indexed="81"/>
            <rFont val="Tahoma"/>
            <family val="2"/>
          </rPr>
          <t>si pas d'état de frais payés par la structure, remboursement au tarif fonction publique</t>
        </r>
      </text>
    </comment>
    <comment ref="F3" authorId="1" shapeId="0" xr:uid="{40E67E46-2707-45CE-8502-47D7D324FA29}">
      <text>
        <r>
          <rPr>
            <b/>
            <sz val="9"/>
            <color indexed="81"/>
            <rFont val="Tahoma"/>
            <family val="2"/>
          </rPr>
          <t>coût total annuel chargé/nombre de jours ouvrés travaillés</t>
        </r>
        <r>
          <rPr>
            <sz val="9"/>
            <color indexed="81"/>
            <rFont val="Tahoma"/>
            <family val="2"/>
          </rPr>
          <t xml:space="preserve">
</t>
        </r>
      </text>
    </comment>
    <comment ref="H3" authorId="0" shapeId="0" xr:uid="{5C097590-9ED6-4F74-9EBE-1715D661D786}">
      <text>
        <r>
          <rPr>
            <b/>
            <sz val="9"/>
            <color indexed="81"/>
            <rFont val="Tahoma"/>
            <family val="2"/>
          </rPr>
          <t>indiquez le nombre de repas dans les cases blanches</t>
        </r>
      </text>
    </comment>
    <comment ref="I3" authorId="0" shapeId="0" xr:uid="{9F18577B-BAE0-4322-85AE-29009B32E32C}">
      <text>
        <r>
          <rPr>
            <b/>
            <sz val="9"/>
            <color indexed="81"/>
            <rFont val="Tahoma"/>
            <family val="2"/>
          </rPr>
          <t>indiquez le nombre de km parcourus dans les cases blanches</t>
        </r>
      </text>
    </comment>
    <comment ref="O3" authorId="1" shapeId="0" xr:uid="{43836CF8-C89C-4036-A22E-8D1222800F9D}">
      <text>
        <r>
          <rPr>
            <b/>
            <sz val="9"/>
            <color indexed="81"/>
            <rFont val="Tahoma"/>
            <family val="2"/>
          </rPr>
          <t>coût total annuel chargé/nombre de jours ouvrés travaillés</t>
        </r>
        <r>
          <rPr>
            <sz val="9"/>
            <color indexed="81"/>
            <rFont val="Tahoma"/>
            <family val="2"/>
          </rPr>
          <t xml:space="preserve">
</t>
        </r>
      </text>
    </comment>
    <comment ref="S3" authorId="1" shapeId="0" xr:uid="{B680BC0F-FD49-4D42-992B-0A3A475B90EE}">
      <text>
        <r>
          <rPr>
            <b/>
            <sz val="9"/>
            <color indexed="81"/>
            <rFont val="Tahoma"/>
            <family val="2"/>
          </rPr>
          <t>coût total annuel chargé/nombre de jours ouvrés travaillés</t>
        </r>
        <r>
          <rPr>
            <sz val="9"/>
            <color indexed="81"/>
            <rFont val="Tahoma"/>
            <family val="2"/>
          </rPr>
          <t xml:space="preserve">
</t>
        </r>
      </text>
    </comment>
    <comment ref="H4" authorId="0" shapeId="0" xr:uid="{74436A4C-0572-49C9-BCEA-6BC4F587AE26}">
      <text>
        <r>
          <rPr>
            <b/>
            <sz val="9"/>
            <color indexed="81"/>
            <rFont val="Tahoma"/>
            <family val="2"/>
          </rPr>
          <t>cout de remboursement forfaitaire par repas pris</t>
        </r>
        <r>
          <rPr>
            <sz val="9"/>
            <color indexed="81"/>
            <rFont val="Tahoma"/>
            <family val="2"/>
          </rPr>
          <t xml:space="preserve">
</t>
        </r>
      </text>
    </comment>
    <comment ref="I4" authorId="0" shapeId="0" xr:uid="{284D0CAE-54C4-4077-A7DC-C0791635AA98}">
      <text>
        <r>
          <rPr>
            <b/>
            <sz val="9"/>
            <color indexed="81"/>
            <rFont val="Tahoma"/>
            <family val="2"/>
          </rPr>
          <t xml:space="preserve">taux d'indémnité kmtrique pour toute structure
</t>
        </r>
      </text>
    </comment>
    <comment ref="F10" authorId="0" shapeId="0" xr:uid="{9AA6F956-03DB-47E6-A52F-15C9A4B6F20F}">
      <text>
        <r>
          <rPr>
            <b/>
            <sz val="9"/>
            <color indexed="81"/>
            <rFont val="Tahoma"/>
            <family val="2"/>
          </rPr>
          <t>à paramétrer par la structure selon justificatifs fournis</t>
        </r>
      </text>
    </comment>
    <comment ref="F11" authorId="0" shapeId="0" xr:uid="{265F6C3E-B5E0-49DE-A124-83132C802781}">
      <text>
        <r>
          <rPr>
            <b/>
            <sz val="9"/>
            <color indexed="81"/>
            <rFont val="Tahoma"/>
            <family val="2"/>
          </rPr>
          <t>à paramétrer par la structure selon justificatifs fournis</t>
        </r>
      </text>
    </comment>
    <comment ref="F12" authorId="0" shapeId="0" xr:uid="{FFE4EE30-ABFB-4AC2-BACF-A25EC040FB59}">
      <text>
        <r>
          <rPr>
            <b/>
            <sz val="9"/>
            <color indexed="81"/>
            <rFont val="Tahoma"/>
            <family val="2"/>
          </rPr>
          <t>à paramétrer par la structure selon justificatifs fournis</t>
        </r>
      </text>
    </comment>
    <comment ref="F13" authorId="0" shapeId="0" xr:uid="{D69867AA-5F32-4148-991E-512AEA6860ED}">
      <text>
        <r>
          <rPr>
            <b/>
            <sz val="9"/>
            <color indexed="81"/>
            <rFont val="Tahoma"/>
            <family val="2"/>
          </rPr>
          <t>à paramétrer par la structure selon justificatifs fournis</t>
        </r>
      </text>
    </comment>
    <comment ref="F14" authorId="0" shapeId="0" xr:uid="{51DADA77-8270-4F28-90D9-1519487098E0}">
      <text>
        <r>
          <rPr>
            <b/>
            <sz val="9"/>
            <color indexed="81"/>
            <rFont val="Tahoma"/>
            <family val="2"/>
          </rPr>
          <t>à paramétrer par la structure selon justificatifs fournis</t>
        </r>
      </text>
    </comment>
    <comment ref="F15" authorId="0" shapeId="0" xr:uid="{6F5469CD-BC0A-4DBE-BBA8-94F09CD33587}">
      <text>
        <r>
          <rPr>
            <b/>
            <sz val="9"/>
            <color indexed="81"/>
            <rFont val="Tahoma"/>
            <family val="2"/>
          </rPr>
          <t>à paramétrer par la structure selon justificatifs fournis</t>
        </r>
      </text>
    </comment>
    <comment ref="F16" authorId="0" shapeId="0" xr:uid="{7FE55D6C-A599-46C1-A5E9-47F8DE70115C}">
      <text>
        <r>
          <rPr>
            <b/>
            <sz val="9"/>
            <color indexed="81"/>
            <rFont val="Tahoma"/>
            <family val="2"/>
          </rPr>
          <t>à paramétrer par la structure selon justificatifs fournis</t>
        </r>
      </text>
    </comment>
    <comment ref="F17" authorId="0" shapeId="0" xr:uid="{EA9B2146-537F-4A08-BA72-7348F7D0C56B}">
      <text>
        <r>
          <rPr>
            <b/>
            <sz val="9"/>
            <color indexed="81"/>
            <rFont val="Tahoma"/>
            <family val="2"/>
          </rPr>
          <t>à paramétrer par la structure selon justificatifs fournis</t>
        </r>
      </text>
    </comment>
    <comment ref="F18" authorId="0" shapeId="0" xr:uid="{D4C6B43B-4753-454E-948E-4EADDA3D2A77}">
      <text>
        <r>
          <rPr>
            <b/>
            <sz val="9"/>
            <color indexed="81"/>
            <rFont val="Tahoma"/>
            <family val="2"/>
          </rPr>
          <t>à paramétrer par la structure selon justificatifs fournis</t>
        </r>
      </text>
    </comment>
    <comment ref="F19" authorId="0" shapeId="0" xr:uid="{9A028DD8-890E-4BC3-B7F5-2F040247CDB6}">
      <text>
        <r>
          <rPr>
            <b/>
            <sz val="9"/>
            <color indexed="81"/>
            <rFont val="Tahoma"/>
            <family val="2"/>
          </rPr>
          <t>à paramétrer par la structure selon justificatifs fournis</t>
        </r>
      </text>
    </comment>
    <comment ref="F20" authorId="0" shapeId="0" xr:uid="{05333987-76BB-4F38-9CDE-55A33C9A5AF7}">
      <text>
        <r>
          <rPr>
            <b/>
            <sz val="9"/>
            <color indexed="81"/>
            <rFont val="Tahoma"/>
            <family val="2"/>
          </rPr>
          <t>à paramétrer par la structure selon justificatifs fournis</t>
        </r>
      </text>
    </comment>
    <comment ref="F21" authorId="0" shapeId="0" xr:uid="{E96B815C-D8BE-4AF9-B331-32F8990AEB1A}">
      <text>
        <r>
          <rPr>
            <b/>
            <sz val="9"/>
            <color indexed="81"/>
            <rFont val="Tahoma"/>
            <family val="2"/>
          </rPr>
          <t>à paramétrer par la structure selon justificatifs fournis</t>
        </r>
      </text>
    </comment>
    <comment ref="F22" authorId="0" shapeId="0" xr:uid="{A7E6429F-7472-4F6B-AFE0-01D57C9DDEE1}">
      <text>
        <r>
          <rPr>
            <b/>
            <sz val="9"/>
            <color indexed="81"/>
            <rFont val="Tahoma"/>
            <family val="2"/>
          </rPr>
          <t>à paramétrer par la structure selon justificatifs fournis</t>
        </r>
      </text>
    </comment>
    <comment ref="F23" authorId="0" shapeId="0" xr:uid="{8F4A96D5-0660-4BBD-B819-BBC7429BAA4F}">
      <text>
        <r>
          <rPr>
            <b/>
            <sz val="9"/>
            <color indexed="81"/>
            <rFont val="Tahoma"/>
            <family val="2"/>
          </rPr>
          <t>à paramétrer par la structure selon justificatifs fournis</t>
        </r>
      </text>
    </comment>
    <comment ref="F24" authorId="0" shapeId="0" xr:uid="{50A8E1A8-9C0A-4999-9614-C5D96F7FBA84}">
      <text>
        <r>
          <rPr>
            <b/>
            <sz val="9"/>
            <color indexed="81"/>
            <rFont val="Tahoma"/>
            <family val="2"/>
          </rPr>
          <t>à paramétrer par la structure selon justificatifs fournis</t>
        </r>
      </text>
    </comment>
    <comment ref="F25" authorId="0" shapeId="0" xr:uid="{8CC8785F-982A-49BD-A43A-71C9D5737084}">
      <text>
        <r>
          <rPr>
            <b/>
            <sz val="9"/>
            <color indexed="81"/>
            <rFont val="Tahoma"/>
            <family val="2"/>
          </rPr>
          <t>à paramétrer par la structure selon justificatifs fournis</t>
        </r>
      </text>
    </comment>
    <comment ref="F26" authorId="0" shapeId="0" xr:uid="{3726D6AC-BC8C-4AE1-BE7A-AA3E48FB95AE}">
      <text>
        <r>
          <rPr>
            <b/>
            <sz val="9"/>
            <color indexed="81"/>
            <rFont val="Tahoma"/>
            <family val="2"/>
          </rPr>
          <t>à paramétrer par la structure selon justificatifs fournis</t>
        </r>
      </text>
    </comment>
    <comment ref="F27" authorId="0" shapeId="0" xr:uid="{9F585742-FF95-4DB4-BCF8-45337E0437E2}">
      <text>
        <r>
          <rPr>
            <b/>
            <sz val="9"/>
            <color indexed="81"/>
            <rFont val="Tahoma"/>
            <family val="2"/>
          </rPr>
          <t>à paramétrer par la structure selon justificatifs fournis</t>
        </r>
      </text>
    </comment>
    <comment ref="F28" authorId="0" shapeId="0" xr:uid="{6083492D-9FC9-4346-B626-34314033E7C9}">
      <text>
        <r>
          <rPr>
            <b/>
            <sz val="9"/>
            <color indexed="81"/>
            <rFont val="Tahoma"/>
            <family val="2"/>
          </rPr>
          <t>à paramétrer par la structure selon justificatifs fournis</t>
        </r>
      </text>
    </comment>
    <comment ref="F29" authorId="0" shapeId="0" xr:uid="{02504CE6-BC17-4C95-B0B0-FCF916B447B7}">
      <text>
        <r>
          <rPr>
            <b/>
            <sz val="9"/>
            <color indexed="81"/>
            <rFont val="Tahoma"/>
            <family val="2"/>
          </rPr>
          <t>à paramétrer par la structure selon justificatifs fournis</t>
        </r>
      </text>
    </comment>
    <comment ref="F30" authorId="0" shapeId="0" xr:uid="{BFCB2DD9-87F4-4C1A-920C-4BD5FF204EA4}">
      <text>
        <r>
          <rPr>
            <b/>
            <sz val="9"/>
            <color indexed="81"/>
            <rFont val="Tahoma"/>
            <family val="2"/>
          </rPr>
          <t>à paramétrer par la structure selon justificatifs fournis</t>
        </r>
      </text>
    </comment>
    <comment ref="F31" authorId="0" shapeId="0" xr:uid="{18B03D45-7389-4AB8-BE44-78A1CF338A42}">
      <text>
        <r>
          <rPr>
            <b/>
            <sz val="9"/>
            <color indexed="81"/>
            <rFont val="Tahoma"/>
            <family val="2"/>
          </rPr>
          <t>à paramétrer par la structure selon justificatifs fournis</t>
        </r>
      </text>
    </comment>
    <comment ref="F32" authorId="0" shapeId="0" xr:uid="{91DEED8A-DC69-4CC0-9C95-816B96CB9211}">
      <text>
        <r>
          <rPr>
            <b/>
            <sz val="9"/>
            <color indexed="81"/>
            <rFont val="Tahoma"/>
            <family val="2"/>
          </rPr>
          <t>à paramétrer par la structure selon justificatifs fournis</t>
        </r>
      </text>
    </comment>
    <comment ref="F33" authorId="0" shapeId="0" xr:uid="{01E60D59-412E-4A3A-8E61-8F08D39D47A0}">
      <text>
        <r>
          <rPr>
            <b/>
            <sz val="9"/>
            <color indexed="81"/>
            <rFont val="Tahoma"/>
            <family val="2"/>
          </rPr>
          <t>à paramétrer par la structure selon justificatifs fournis</t>
        </r>
      </text>
    </comment>
    <comment ref="F34" authorId="0" shapeId="0" xr:uid="{9B14073D-A2D5-4B2E-A9D2-71F3CFB64919}">
      <text>
        <r>
          <rPr>
            <b/>
            <sz val="9"/>
            <color indexed="81"/>
            <rFont val="Tahoma"/>
            <family val="2"/>
          </rPr>
          <t>à paramétrer par la structure selon justificatifs fournis</t>
        </r>
      </text>
    </comment>
    <comment ref="F35" authorId="0" shapeId="0" xr:uid="{8F97D284-B9EA-4905-A0AD-98BFF61C11F6}">
      <text>
        <r>
          <rPr>
            <b/>
            <sz val="9"/>
            <color indexed="81"/>
            <rFont val="Tahoma"/>
            <family val="2"/>
          </rPr>
          <t>à paramétrer par la structure selon justificatifs fournis</t>
        </r>
      </text>
    </comment>
    <comment ref="F36" authorId="0" shapeId="0" xr:uid="{F77D9C1E-7490-43F6-9C7F-F835EA78EA48}">
      <text>
        <r>
          <rPr>
            <b/>
            <sz val="9"/>
            <color indexed="81"/>
            <rFont val="Tahoma"/>
            <family val="2"/>
          </rPr>
          <t>à paramétrer par la structure selon justificatifs fournis</t>
        </r>
      </text>
    </comment>
    <comment ref="F37" authorId="0" shapeId="0" xr:uid="{FF20E992-5996-413D-A863-7CB11FEE0BA1}">
      <text>
        <r>
          <rPr>
            <b/>
            <sz val="9"/>
            <color indexed="81"/>
            <rFont val="Tahoma"/>
            <family val="2"/>
          </rPr>
          <t>à paramétrer par la structure selon justificatifs fournis</t>
        </r>
      </text>
    </comment>
    <comment ref="F38" authorId="0" shapeId="0" xr:uid="{7D5043C1-3BCF-4D33-80B4-95D0C7577C62}">
      <text>
        <r>
          <rPr>
            <b/>
            <sz val="9"/>
            <color indexed="81"/>
            <rFont val="Tahoma"/>
            <family val="2"/>
          </rPr>
          <t>à paramétrer par la structure selon justificatifs fournis</t>
        </r>
      </text>
    </comment>
    <comment ref="F39" authorId="0" shapeId="0" xr:uid="{E7669EF9-EC83-4F8A-B890-C56ADDB3952F}">
      <text>
        <r>
          <rPr>
            <b/>
            <sz val="9"/>
            <color indexed="81"/>
            <rFont val="Tahoma"/>
            <family val="2"/>
          </rPr>
          <t>à paramétrer par la structure selon justificatifs fournis</t>
        </r>
      </text>
    </comment>
    <comment ref="F40" authorId="0" shapeId="0" xr:uid="{F08E64F3-4D53-4A24-8770-A75CAEECE956}">
      <text>
        <r>
          <rPr>
            <b/>
            <sz val="9"/>
            <color indexed="81"/>
            <rFont val="Tahoma"/>
            <family val="2"/>
          </rPr>
          <t>à paramétrer par la structure selon justificatifs fournis</t>
        </r>
      </text>
    </comment>
    <comment ref="F41" authorId="0" shapeId="0" xr:uid="{0860B3F9-67B7-41DC-9FC0-DF57DA0ECE97}">
      <text>
        <r>
          <rPr>
            <b/>
            <sz val="9"/>
            <color indexed="81"/>
            <rFont val="Tahoma"/>
            <family val="2"/>
          </rPr>
          <t>à paramétrer par la structure selon justificatifs fournis</t>
        </r>
      </text>
    </comment>
    <comment ref="F42" authorId="0" shapeId="0" xr:uid="{2643F2D3-6894-4A38-8D8C-A206B9882637}">
      <text>
        <r>
          <rPr>
            <b/>
            <sz val="9"/>
            <color indexed="81"/>
            <rFont val="Tahoma"/>
            <family val="2"/>
          </rPr>
          <t>à paramétrer par la structure selon justificatifs fournis</t>
        </r>
      </text>
    </comment>
    <comment ref="F43" authorId="0" shapeId="0" xr:uid="{8BE77300-B079-4311-89C4-634DA0D1EF47}">
      <text>
        <r>
          <rPr>
            <b/>
            <sz val="9"/>
            <color indexed="81"/>
            <rFont val="Tahoma"/>
            <family val="2"/>
          </rPr>
          <t>à paramétrer par la structure selon justificatifs fournis</t>
        </r>
      </text>
    </comment>
    <comment ref="F44" authorId="0" shapeId="0" xr:uid="{7F3CCC79-C9B9-4FD0-ADB4-7CC941F33469}">
      <text>
        <r>
          <rPr>
            <b/>
            <sz val="9"/>
            <color indexed="81"/>
            <rFont val="Tahoma"/>
            <family val="2"/>
          </rPr>
          <t>à paramétrer par la structure selon justificatifs fournis</t>
        </r>
      </text>
    </comment>
    <comment ref="F45" authorId="0" shapeId="0" xr:uid="{628F2112-020A-42F5-822D-743BEE9F6C4B}">
      <text>
        <r>
          <rPr>
            <b/>
            <sz val="9"/>
            <color indexed="81"/>
            <rFont val="Tahoma"/>
            <family val="2"/>
          </rPr>
          <t>à paramétrer par la structure selon justificatifs fournis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Bastien RABEYROLLES</author>
  </authors>
  <commentList>
    <comment ref="A36" authorId="0" shapeId="0" xr:uid="{949A17EE-E6E1-42C5-9258-B9889C9BADDC}">
      <text>
        <r>
          <rPr>
            <b/>
            <sz val="9"/>
            <color indexed="81"/>
            <rFont val="Tahoma"/>
            <charset val="1"/>
          </rPr>
          <t>Ne concerne que les biens concourrant à la réalisation du projet et totalement amortis sur la durée du projet (comptes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List>
</comments>
</file>

<file path=xl/sharedStrings.xml><?xml version="1.0" encoding="utf-8"?>
<sst xmlns="http://schemas.openxmlformats.org/spreadsheetml/2006/main" count="726" uniqueCount="362">
  <si>
    <r>
      <rPr>
        <b/>
        <sz val="14"/>
        <color indexed="64"/>
        <rFont val="Calibri"/>
        <family val="2"/>
      </rPr>
      <t>N° SIRET :</t>
    </r>
  </si>
  <si>
    <r>
      <rPr>
        <b/>
        <sz val="12"/>
        <color indexed="64"/>
        <rFont val="Calibri"/>
        <family val="2"/>
      </rPr>
      <t>Service instructeur :</t>
    </r>
  </si>
  <si>
    <r>
      <rPr>
        <b/>
        <sz val="12"/>
        <color indexed="64"/>
        <rFont val="Calibri"/>
        <family val="2"/>
      </rPr>
      <t>Nom – prénom de l'instructeur :</t>
    </r>
  </si>
  <si>
    <r>
      <rPr>
        <b/>
        <sz val="12"/>
        <color indexed="64"/>
        <rFont val="Calibri"/>
        <family val="2"/>
      </rPr>
      <t>Date de la réalisation de l'instruction :</t>
    </r>
  </si>
  <si>
    <r>
      <rPr>
        <b/>
        <sz val="14"/>
        <color indexed="64"/>
        <rFont val="Calibri"/>
        <family val="2"/>
      </rPr>
      <t xml:space="preserve">NOM : </t>
    </r>
  </si>
  <si>
    <r>
      <rPr>
        <b/>
        <sz val="12"/>
        <color indexed="64"/>
        <rFont val="Arial"/>
        <family val="2"/>
      </rPr>
      <t>Structure concernée</t>
    </r>
  </si>
  <si>
    <r>
      <rPr>
        <b/>
        <sz val="12"/>
        <color indexed="64"/>
        <rFont val="Arial"/>
        <family val="2"/>
      </rPr>
      <t>Sous-total</t>
    </r>
  </si>
  <si>
    <r>
      <rPr>
        <b/>
        <sz val="14"/>
        <color indexed="64"/>
        <rFont val="Calibri"/>
        <family val="2"/>
      </rPr>
      <t>N° PACAGE :</t>
    </r>
  </si>
  <si>
    <r>
      <rPr>
        <b/>
        <sz val="14"/>
        <color indexed="64"/>
        <rFont val="Calibri"/>
        <family val="2"/>
      </rPr>
      <t>FILIERE PROJET :</t>
    </r>
  </si>
  <si>
    <r>
      <rPr>
        <sz val="14"/>
        <color indexed="65"/>
        <rFont val="Calibri"/>
        <family val="2"/>
      </rPr>
      <t>GRILLE de NOTATION de la FILIERE VOLAILLE et CUNICOLE</t>
    </r>
  </si>
  <si>
    <r>
      <rPr>
        <sz val="12"/>
        <color indexed="64"/>
        <rFont val="Arial"/>
        <family val="2"/>
      </rPr>
      <t>Porteur de projet</t>
    </r>
  </si>
  <si>
    <r>
      <rPr>
        <sz val="12"/>
        <color indexed="64"/>
        <rFont val="Arial"/>
        <family val="2"/>
      </rPr>
      <t>Filière</t>
    </r>
  </si>
  <si>
    <r>
      <rPr>
        <sz val="12"/>
        <color indexed="64"/>
        <rFont val="Arial"/>
        <family val="2"/>
      </rPr>
      <t>Nature du projet</t>
    </r>
  </si>
  <si>
    <r>
      <rPr>
        <b/>
        <sz val="14"/>
        <color indexed="64"/>
        <rFont val="Calibri"/>
        <family val="2"/>
      </rPr>
      <t>NOTE</t>
    </r>
  </si>
  <si>
    <r>
      <rPr>
        <b/>
        <sz val="12"/>
        <color indexed="64"/>
        <rFont val="Calibri"/>
        <family val="2"/>
      </rPr>
      <t>P 5 / 6</t>
    </r>
  </si>
  <si>
    <r>
      <rPr>
        <sz val="11"/>
        <color indexed="2"/>
        <rFont val="Calibri"/>
        <family val="2"/>
      </rPr>
      <t>Nature installation</t>
    </r>
  </si>
  <si>
    <r>
      <rPr>
        <sz val="11"/>
        <color indexed="2"/>
        <rFont val="Calibri"/>
        <family val="2"/>
      </rPr>
      <t>Type installation</t>
    </r>
  </si>
  <si>
    <r>
      <rPr>
        <sz val="11"/>
        <color indexed="2"/>
        <rFont val="Calibri"/>
        <family val="2"/>
      </rPr>
      <t>Zonage</t>
    </r>
  </si>
  <si>
    <r>
      <rPr>
        <sz val="11"/>
        <color indexed="2"/>
        <rFont val="Calibri"/>
        <family val="2"/>
      </rPr>
      <t>Liste choix 1</t>
    </r>
  </si>
  <si>
    <r>
      <rPr>
        <sz val="11"/>
        <color indexed="2"/>
        <rFont val="Calibri"/>
        <family val="2"/>
      </rPr>
      <t>Liste choix 2</t>
    </r>
  </si>
  <si>
    <r>
      <rPr>
        <sz val="11"/>
        <color indexed="2"/>
        <rFont val="Calibri"/>
        <family val="2"/>
      </rPr>
      <t>Modalité intervention</t>
    </r>
  </si>
  <si>
    <r>
      <rPr>
        <sz val="11"/>
        <color indexed="2"/>
        <rFont val="Calibri"/>
        <family val="2"/>
      </rPr>
      <t>Ref OTEX</t>
    </r>
  </si>
  <si>
    <r>
      <rPr>
        <sz val="11"/>
        <color indexed="2"/>
        <rFont val="Calibri"/>
        <family val="2"/>
      </rPr>
      <t>Stade contrôle Modulation</t>
    </r>
  </si>
  <si>
    <r>
      <rPr>
        <sz val="11"/>
        <color indexed="2"/>
        <rFont val="Calibri"/>
        <family val="2"/>
      </rPr>
      <t>Etat sélection</t>
    </r>
  </si>
  <si>
    <r>
      <rPr>
        <sz val="11"/>
        <color indexed="64"/>
        <rFont val="Calibri"/>
        <family val="2"/>
      </rPr>
      <t>Individuelle</t>
    </r>
  </si>
  <si>
    <r>
      <rPr>
        <sz val="11"/>
        <color indexed="64"/>
        <rFont val="Calibri"/>
        <family val="2"/>
      </rPr>
      <t>ITP</t>
    </r>
  </si>
  <si>
    <r>
      <rPr>
        <sz val="11"/>
        <color indexed="64"/>
        <rFont val="Calibri"/>
        <family val="2"/>
      </rPr>
      <t>Plaine</t>
    </r>
  </si>
  <si>
    <t>Oui</t>
  </si>
  <si>
    <r>
      <rPr>
        <sz val="11"/>
        <color indexed="64"/>
        <rFont val="Calibri"/>
        <family val="2"/>
      </rPr>
      <t>Cofinancé</t>
    </r>
  </si>
  <si>
    <r>
      <rPr>
        <sz val="11"/>
        <color indexed="64"/>
        <rFont val="Calibri"/>
        <family val="2"/>
      </rPr>
      <t>Autre viticulture</t>
    </r>
  </si>
  <si>
    <r>
      <rPr>
        <sz val="11"/>
        <color indexed="64"/>
        <rFont val="Calibri"/>
        <family val="2"/>
      </rPr>
      <t>Demande d'aide</t>
    </r>
  </si>
  <si>
    <r>
      <rPr>
        <sz val="11"/>
        <color indexed="64"/>
        <rFont val="Calibri"/>
        <family val="2"/>
      </rPr>
      <t>Retenu</t>
    </r>
  </si>
  <si>
    <r>
      <rPr>
        <sz val="11"/>
        <color indexed="64"/>
        <rFont val="Calibri"/>
        <family val="2"/>
      </rPr>
      <t>Sociétaire</t>
    </r>
  </si>
  <si>
    <r>
      <rPr>
        <sz val="11"/>
        <color indexed="64"/>
        <rFont val="Calibri"/>
        <family val="2"/>
      </rPr>
      <t>ITS</t>
    </r>
  </si>
  <si>
    <r>
      <rPr>
        <sz val="11"/>
        <color indexed="64"/>
        <rFont val="Calibri"/>
        <family val="2"/>
      </rPr>
      <t>Défavorisée</t>
    </r>
  </si>
  <si>
    <t>Non</t>
  </si>
  <si>
    <r>
      <rPr>
        <sz val="11"/>
        <color indexed="64"/>
        <rFont val="Calibri"/>
        <family val="2"/>
      </rPr>
      <t>National</t>
    </r>
  </si>
  <si>
    <r>
      <rPr>
        <sz val="11"/>
        <color indexed="64"/>
        <rFont val="Calibri"/>
        <family val="2"/>
      </rPr>
      <t>Autres associations</t>
    </r>
  </si>
  <si>
    <r>
      <rPr>
        <sz val="11"/>
        <color indexed="64"/>
        <rFont val="Calibri"/>
        <family val="2"/>
      </rPr>
      <t>Première demande de paiement (DP1)</t>
    </r>
  </si>
  <si>
    <r>
      <rPr>
        <sz val="11"/>
        <color indexed="64"/>
        <rFont val="Calibri"/>
        <family val="2"/>
      </rPr>
      <t>Non retenu</t>
    </r>
  </si>
  <si>
    <r>
      <rPr>
        <sz val="11"/>
        <color indexed="64"/>
        <rFont val="Calibri"/>
        <family val="2"/>
      </rPr>
      <t>IP</t>
    </r>
  </si>
  <si>
    <r>
      <rPr>
        <sz val="11"/>
        <color indexed="64"/>
        <rFont val="Calibri"/>
        <family val="2"/>
      </rPr>
      <t>Montagne</t>
    </r>
  </si>
  <si>
    <r>
      <rPr>
        <sz val="11"/>
        <color indexed="64"/>
        <rFont val="Calibri"/>
        <family val="2"/>
      </rPr>
      <t>SO</t>
    </r>
  </si>
  <si>
    <r>
      <rPr>
        <sz val="11"/>
        <color indexed="64"/>
        <rFont val="Calibri"/>
        <family val="2"/>
      </rPr>
      <t>Top up</t>
    </r>
  </si>
  <si>
    <r>
      <rPr>
        <sz val="11"/>
        <color indexed="64"/>
        <rFont val="Calibri"/>
        <family val="2"/>
      </rPr>
      <t>Autres Granivores</t>
    </r>
  </si>
  <si>
    <r>
      <rPr>
        <sz val="11"/>
        <color indexed="64"/>
        <rFont val="Calibri"/>
        <family val="2"/>
      </rPr>
      <t>Dernière demande de paiement (DDP)</t>
    </r>
  </si>
  <si>
    <r>
      <rPr>
        <sz val="11"/>
        <color indexed="64"/>
        <rFont val="Calibri"/>
        <family val="2"/>
      </rPr>
      <t>Autres herbivores</t>
    </r>
  </si>
  <si>
    <r>
      <rPr>
        <sz val="11"/>
        <color indexed="64"/>
        <rFont val="Calibri"/>
        <family val="2"/>
      </rPr>
      <t>Bovins lait</t>
    </r>
  </si>
  <si>
    <r>
      <rPr>
        <sz val="11"/>
        <color indexed="64"/>
        <rFont val="Calibri"/>
        <family val="2"/>
      </rPr>
      <t>Bovins lait et viande</t>
    </r>
  </si>
  <si>
    <r>
      <rPr>
        <sz val="11"/>
        <color indexed="64"/>
        <rFont val="Calibri"/>
        <family val="2"/>
      </rPr>
      <t>Bovins viande</t>
    </r>
  </si>
  <si>
    <r>
      <rPr>
        <sz val="11"/>
        <color indexed="64"/>
        <rFont val="Calibri"/>
        <family val="2"/>
      </rPr>
      <t>Caprins</t>
    </r>
  </si>
  <si>
    <r>
      <rPr>
        <sz val="11"/>
        <color indexed="64"/>
        <rFont val="Calibri"/>
        <family val="2"/>
      </rPr>
      <t>Céréales et Oléoprotagineux</t>
    </r>
  </si>
  <si>
    <r>
      <rPr>
        <sz val="11"/>
        <color indexed="64"/>
        <rFont val="Calibri"/>
        <family val="2"/>
      </rPr>
      <t>Cultures générales</t>
    </r>
  </si>
  <si>
    <r>
      <rPr>
        <sz val="11"/>
        <color indexed="64"/>
        <rFont val="Calibri"/>
        <family val="2"/>
      </rPr>
      <t>Fleurs et horticulture diverse</t>
    </r>
  </si>
  <si>
    <r>
      <rPr>
        <sz val="11"/>
        <color indexed="64"/>
        <rFont val="Calibri"/>
        <family val="2"/>
      </rPr>
      <t>Fruits et autres cultures permanentes</t>
    </r>
  </si>
  <si>
    <r>
      <rPr>
        <sz val="11"/>
        <color indexed="64"/>
        <rFont val="Calibri"/>
        <family val="2"/>
      </rPr>
      <t>Grandes cultures et herbivores</t>
    </r>
  </si>
  <si>
    <r>
      <rPr>
        <sz val="11"/>
        <color indexed="64"/>
        <rFont val="Calibri"/>
        <family val="2"/>
      </rPr>
      <t>Maraîchage</t>
    </r>
  </si>
  <si>
    <r>
      <rPr>
        <sz val="10"/>
        <color indexed="64"/>
        <rFont val="Calibri"/>
        <family val="2"/>
      </rPr>
      <t>Non disponible</t>
    </r>
  </si>
  <si>
    <r>
      <rPr>
        <sz val="11"/>
        <color indexed="64"/>
        <rFont val="Calibri"/>
        <family val="2"/>
      </rPr>
      <t>Ovins</t>
    </r>
  </si>
  <si>
    <r>
      <rPr>
        <sz val="11"/>
        <color indexed="64"/>
        <rFont val="Calibri"/>
        <family val="2"/>
      </rPr>
      <t>Ovins-Bovins</t>
    </r>
  </si>
  <si>
    <r>
      <rPr>
        <sz val="11"/>
        <color indexed="64"/>
        <rFont val="Calibri"/>
        <family val="2"/>
      </rPr>
      <t>Polyculture</t>
    </r>
  </si>
  <si>
    <r>
      <rPr>
        <sz val="11"/>
        <color indexed="64"/>
        <rFont val="Calibri"/>
        <family val="2"/>
      </rPr>
      <t>Polyelevage à orientation granivores</t>
    </r>
  </si>
  <si>
    <r>
      <rPr>
        <sz val="11"/>
        <color indexed="64"/>
        <rFont val="Calibri"/>
        <family val="2"/>
      </rPr>
      <t>Polyelevage à orientation herbivores</t>
    </r>
  </si>
  <si>
    <r>
      <rPr>
        <sz val="11"/>
        <color indexed="64"/>
        <rFont val="Calibri"/>
        <family val="2"/>
      </rPr>
      <t>Porcins</t>
    </r>
  </si>
  <si>
    <r>
      <rPr>
        <sz val="11"/>
        <color indexed="64"/>
        <rFont val="Calibri"/>
        <family val="2"/>
      </rPr>
      <t>Viticulture d'appellation</t>
    </r>
  </si>
  <si>
    <r>
      <rPr>
        <sz val="11"/>
        <color indexed="64"/>
        <rFont val="Calibri"/>
        <family val="2"/>
      </rPr>
      <t>Volailles</t>
    </r>
  </si>
  <si>
    <t>Action proposée</t>
  </si>
  <si>
    <t>durée</t>
  </si>
  <si>
    <t>repas</t>
  </si>
  <si>
    <t>Coût salarial journalier (€)</t>
  </si>
  <si>
    <t>Structure concernée</t>
  </si>
  <si>
    <t>Frais de mission</t>
  </si>
  <si>
    <t>Dépenses directes de personnels :</t>
  </si>
  <si>
    <t>Frais de structure</t>
  </si>
  <si>
    <t>Total autres dépenses :</t>
  </si>
  <si>
    <t>TOTAL-VOLET 4 :</t>
  </si>
  <si>
    <r>
      <rPr>
        <b/>
        <sz val="10"/>
        <color indexed="64"/>
        <rFont val="Arial"/>
        <family val="2"/>
      </rPr>
      <t>Structure concernée</t>
    </r>
  </si>
  <si>
    <r>
      <rPr>
        <b/>
        <sz val="10"/>
        <color indexed="64"/>
        <rFont val="Arial"/>
        <family val="2"/>
      </rPr>
      <t>Montant présenté (€)</t>
    </r>
  </si>
  <si>
    <r>
      <rPr>
        <b/>
        <sz val="10"/>
        <color indexed="64"/>
        <rFont val="Arial"/>
        <family val="2"/>
      </rPr>
      <t>Sous-total</t>
    </r>
  </si>
  <si>
    <t>Synthèse de dépenses prévisionnelles</t>
  </si>
  <si>
    <t>Postes de dépenses</t>
  </si>
  <si>
    <t>Montants présentés</t>
  </si>
  <si>
    <t>HA</t>
  </si>
  <si>
    <t>PGDH</t>
  </si>
  <si>
    <t>TOTAL</t>
  </si>
  <si>
    <t xml:space="preserve">Plafond : </t>
  </si>
  <si>
    <t>ecrêtage :</t>
  </si>
  <si>
    <t>Volet 1</t>
  </si>
  <si>
    <t xml:space="preserve">Total effectif : </t>
  </si>
  <si>
    <t>V1</t>
  </si>
  <si>
    <t>V2</t>
  </si>
  <si>
    <t>V3</t>
  </si>
  <si>
    <t>V4</t>
  </si>
  <si>
    <t>CH.struct</t>
  </si>
  <si>
    <t>Total volet</t>
  </si>
  <si>
    <t>Label</t>
  </si>
  <si>
    <t>Plafond</t>
  </si>
  <si>
    <t>Nbre dossiers</t>
  </si>
  <si>
    <t>coût</t>
  </si>
  <si>
    <t>écrêté Struct</t>
  </si>
  <si>
    <t>écrêté plaf</t>
  </si>
  <si>
    <t>Frais de déplt/repas/héberg :</t>
  </si>
  <si>
    <t>A1.1 - Dépenses directes de personnel</t>
  </si>
  <si>
    <t>A1.2 - frais de déplacement</t>
  </si>
  <si>
    <t>Agent concerné</t>
  </si>
  <si>
    <t>Lieu</t>
  </si>
  <si>
    <t>temps passé compris déplacement et préparation</t>
  </si>
  <si>
    <t>Taux de salaire chargé par jour ouvré</t>
  </si>
  <si>
    <t>Date</t>
  </si>
  <si>
    <t>variation/ commentaires</t>
  </si>
  <si>
    <t>TOTAL ACTION</t>
  </si>
  <si>
    <t>Coût Km</t>
  </si>
  <si>
    <t>A1.3 - frais de structure</t>
  </si>
  <si>
    <t xml:space="preserve">nombre de jours </t>
  </si>
  <si>
    <t>taux/struct</t>
  </si>
  <si>
    <t>Total HA</t>
  </si>
  <si>
    <t>désignation</t>
  </si>
  <si>
    <t>coût unitiare</t>
  </si>
  <si>
    <t>nombre</t>
  </si>
  <si>
    <t>agent concerné</t>
  </si>
  <si>
    <t xml:space="preserve">Frais salariaux </t>
  </si>
  <si>
    <t>nombre de déplacement(s)</t>
  </si>
  <si>
    <t>temps passé</t>
  </si>
  <si>
    <t>Total FD</t>
  </si>
  <si>
    <t>Sous total :</t>
  </si>
  <si>
    <t>Type de document élaboré</t>
  </si>
  <si>
    <t>date(s) déplacement(s) par agent</t>
  </si>
  <si>
    <t>Total Fsal</t>
  </si>
  <si>
    <t>Frais de déplacement (acc. X, acc.Y, acc.Z)</t>
  </si>
  <si>
    <t>accompagnement label</t>
  </si>
  <si>
    <t>PGDH ou équiv.</t>
  </si>
  <si>
    <t>XX</t>
  </si>
  <si>
    <t>ZZ</t>
  </si>
  <si>
    <t>YY</t>
  </si>
  <si>
    <t>Dépenses prévisionnelles écrêtées ch. de structure + HA B&amp;S</t>
  </si>
  <si>
    <t>durée cumulée :</t>
  </si>
  <si>
    <t>Total coût sal.</t>
  </si>
  <si>
    <t>distance</t>
  </si>
  <si>
    <t>Total frais de Dépl.</t>
  </si>
  <si>
    <t>Frais Salariaux</t>
  </si>
  <si>
    <t>Frais de Structure</t>
  </si>
  <si>
    <t>écrêtage réparti au prorata /</t>
  </si>
  <si>
    <t>(10% du total des charges après écrêt. str.)</t>
  </si>
  <si>
    <t>VOLET 5 - COORDINATION DES PARTENAIRES</t>
  </si>
  <si>
    <t>Nom de la personne présente</t>
  </si>
  <si>
    <t>Objet de la coordination</t>
  </si>
  <si>
    <t>Coût unitaire</t>
  </si>
  <si>
    <t>Type de biens ou service</t>
  </si>
  <si>
    <t xml:space="preserve">JUSQU’À 2000 KM </t>
  </si>
  <si>
    <t xml:space="preserve">DE 2001 À 10000 KM </t>
  </si>
  <si>
    <t xml:space="preserve">APRÈS 10000 KM </t>
  </si>
  <si>
    <t>arrêté du 14 mars 2022 relatif à l’article 10 du décret no 2006-781 du 3 juillet 2006 fixant les conditions et les modalités de règlement des frais occasionnés par les déplacements temporaires des personnels de l’Etat</t>
  </si>
  <si>
    <t>Véhicule de 5 CV et moins</t>
  </si>
  <si>
    <t>Véhicule de 6 CV et 7 CV</t>
  </si>
  <si>
    <t>Véhicule de 8 CV et plus</t>
  </si>
  <si>
    <t xml:space="preserve">indémnité de repas : </t>
  </si>
  <si>
    <t>Frais de structure par an et par organisme</t>
  </si>
  <si>
    <t xml:space="preserve">Le demandeur adaptera le tableur à ses propres constats </t>
  </si>
  <si>
    <t>Structure X</t>
  </si>
  <si>
    <t>Structure Y</t>
  </si>
  <si>
    <t>Structure Z</t>
  </si>
  <si>
    <t xml:space="preserve">action 1 : </t>
  </si>
  <si>
    <t xml:space="preserve">action 2 : </t>
  </si>
  <si>
    <t xml:space="preserve">action 3 : </t>
  </si>
  <si>
    <t>bureau</t>
  </si>
  <si>
    <t xml:space="preserve">Evaluation financière </t>
  </si>
  <si>
    <t>Montants éligibles</t>
  </si>
  <si>
    <t>Montants écrêtés</t>
  </si>
  <si>
    <t>(PGDH : 2 750 €, Act Label : 1 100 €)</t>
  </si>
  <si>
    <t>TOTAL ANIMATION après écrêt. Ch. STR. Et HA</t>
  </si>
  <si>
    <t>VOLET INVESTISSEMENT VBB</t>
  </si>
  <si>
    <t>Volet 4</t>
  </si>
  <si>
    <t>VOLET A1 - INFORMATION-DETECTION</t>
  </si>
  <si>
    <t>VOLET A2 - GESTION DURABLE DES HAIES</t>
  </si>
  <si>
    <t>VOLET A3 - VALORISATION DU BOIS BOCAGER</t>
  </si>
  <si>
    <t>VOLET A4 - COORDINATION des partenaires</t>
  </si>
  <si>
    <t>TOTAL-VOLET It :</t>
  </si>
  <si>
    <t>TOTAL-VOLET A4 :</t>
  </si>
  <si>
    <t>TOTAL-VOLET A3 :</t>
  </si>
  <si>
    <t>TOTAL-VOLET A2 :</t>
  </si>
  <si>
    <t>TOTAL-VOLET A1 :</t>
  </si>
  <si>
    <t>Montants écrêtés Volet</t>
  </si>
  <si>
    <t>Montants écrêtés Ch de struct.</t>
  </si>
  <si>
    <t>Volet 5 plafond général</t>
  </si>
  <si>
    <t xml:space="preserve">Avance possible sur simple demande (30%) : </t>
  </si>
  <si>
    <t>yyy</t>
  </si>
  <si>
    <t>terrain</t>
  </si>
  <si>
    <t>xxx1</t>
  </si>
  <si>
    <t>zzz1</t>
  </si>
  <si>
    <t>Joindre un devis ou une estimation</t>
  </si>
  <si>
    <t>Voir onglet frais de structure</t>
  </si>
  <si>
    <t>Rémunération annuelle / nobre de jours ouvrés travaillés</t>
  </si>
  <si>
    <t>indiquer la date pour valider</t>
  </si>
  <si>
    <t>13/04/2026
14/06/2026</t>
  </si>
  <si>
    <t>12/5/26
13/7/26</t>
  </si>
  <si>
    <t>VOLET A2 : GESTION DURABLE DES HAIES</t>
  </si>
  <si>
    <t>Commencez par effacer les exemples (cases blanches et orangées).</t>
  </si>
  <si>
    <t>date de la réunion/coordination /lieu</t>
  </si>
  <si>
    <t>Pour 2025-26</t>
  </si>
  <si>
    <r>
      <rPr>
        <b/>
        <i/>
        <sz val="10"/>
        <color rgb="FFC00000"/>
        <rFont val="Calibri"/>
        <family val="2"/>
        <scheme val="minor"/>
      </rPr>
      <t>*</t>
    </r>
    <r>
      <rPr>
        <i/>
        <sz val="10"/>
        <rFont val="Calibri"/>
        <family val="2"/>
        <scheme val="minor"/>
      </rPr>
      <t xml:space="preserve"> Chaque dépense d'investissement doit être justifiée par un ou plusieurs devis, selon les trois niveaux suivants :
- Pour les dépenses retenues inférieures à 10 000 € HT : un seul devis est à fournir
- Pour les dépenses retenues comprises entre 10 000 € HT et 100 000 € HT : deux devis sont à fournir
- Pour les dépenses retenues supérieures à 100 000 € HT : trois devis sont à fournir</t>
    </r>
  </si>
  <si>
    <t>I2</t>
  </si>
  <si>
    <t>I3</t>
  </si>
  <si>
    <t>I4</t>
  </si>
  <si>
    <t>TOTAL (€ HT)</t>
  </si>
  <si>
    <t>Description de la dépense</t>
  </si>
  <si>
    <t>Structure porteuse de la dépense</t>
  </si>
  <si>
    <t>Volet à sélectionner dans la liste</t>
  </si>
  <si>
    <t>Devis 1 (retenu)</t>
  </si>
  <si>
    <r>
      <t xml:space="preserve"> Devis 2 (comparatif si requis)</t>
    </r>
    <r>
      <rPr>
        <b/>
        <sz val="10"/>
        <color rgb="FFC00000"/>
        <rFont val="Marianne"/>
        <family val="3"/>
      </rPr>
      <t>*</t>
    </r>
  </si>
  <si>
    <r>
      <t xml:space="preserve"> Devis 3 (comparatif si requis)</t>
    </r>
    <r>
      <rPr>
        <b/>
        <sz val="10"/>
        <color rgb="FFC00000"/>
        <rFont val="Marianne"/>
        <family val="3"/>
      </rPr>
      <t>*</t>
    </r>
  </si>
  <si>
    <t>Argumentaire si le devis le moins cher est non retenu</t>
  </si>
  <si>
    <t>Fournisseur</t>
  </si>
  <si>
    <t xml:space="preserve">Montant  présenté en €  </t>
  </si>
  <si>
    <t xml:space="preserve">Montant présenté en €  </t>
  </si>
  <si>
    <t>Volet I1 : Equipements d’exploitation durable des haies et d’arbres intraparcellaires</t>
  </si>
  <si>
    <t xml:space="preserve"> Coût  en € HT</t>
  </si>
  <si>
    <t xml:space="preserve">Nacelle élévatrice sur tracteur agricole </t>
  </si>
  <si>
    <t xml:space="preserve">Tête de bucheronnage (exceptés sécateur hydraulique) </t>
  </si>
  <si>
    <t>Feller buncher à grue uniquement</t>
  </si>
  <si>
    <t>Grappin coupeur tronçonneuse</t>
  </si>
  <si>
    <t>Grappin coupeur couteaux hydrauliques</t>
  </si>
  <si>
    <t>Grappin bois énergie sur tracteur agricole</t>
  </si>
  <si>
    <t>Déchiqueteuse portée et tractée</t>
  </si>
  <si>
    <t xml:space="preserve">Combiné bois-buches </t>
  </si>
  <si>
    <t>Autres dépenses à préciser</t>
  </si>
  <si>
    <t>Volet I2 : Création ou l’aménagement des plateformes d’approvisionnement et de tri dimensionnées pour répondre aux enjeux territoriaux d’approvisionnement et d’amélioration de la qualité du bois issu de haie</t>
  </si>
  <si>
    <t>Aménagement ou construction d'un hangar de stockage moins de 1000m²</t>
  </si>
  <si>
    <t>Terrassement, plateforme bétonnée ou goudronnée de 1500m²</t>
  </si>
  <si>
    <t xml:space="preserve">Adaptation de plateforme agricole/communale en plateforme de stockage permettant d’augmenter la capacité de stockage de bois </t>
  </si>
  <si>
    <t>Equipements de sécurisation du site (dont pont bascule)</t>
  </si>
  <si>
    <t>Volet I3 : Equipements assurant le tri des bois selon les usages et la production de qualité</t>
  </si>
  <si>
    <t>Granulométrie : matériel de broyage, criblage.</t>
  </si>
  <si>
    <t>Humidité : matériels de mesure d’humidité.</t>
  </si>
  <si>
    <t>matériel de pesée.</t>
  </si>
  <si>
    <t>Manutention : Fourche, godet pour télescopique et chargeur agricole.</t>
  </si>
  <si>
    <t>Scierie mobile</t>
  </si>
  <si>
    <t>Si besoin insérer des lignes ci-dessus</t>
  </si>
  <si>
    <t>Volet I4 : Petits équipements en lien avec la gestion fine de la haie et du bois buche</t>
  </si>
  <si>
    <t>Tronçonneuses</t>
  </si>
  <si>
    <t>Fendeuse</t>
  </si>
  <si>
    <t>Les dépenses liées à des études préalables, des diagnostics, ainsi que toutes dépenses de type maîtrise d’œuvre « accompagnement à la réalisation des travaux » et « réception des travaux ».</t>
  </si>
  <si>
    <t>Etude de gisement et plan d’approvisionnement territorial</t>
  </si>
  <si>
    <t>Etude de préfiguration de filière valorisation du bois bocager</t>
  </si>
  <si>
    <t>Identification des acteurs actifs du territoire et la capacité d’action de ces derniers</t>
  </si>
  <si>
    <t>Réunions de préfiguration d’une structure de gestion durable de la haie et de son exploitation</t>
  </si>
  <si>
    <t>Coordination locale des différentes associations ou structures du territoire portant des actions sur l’exploitation et la valorisation durable de la haie</t>
  </si>
  <si>
    <t xml:space="preserve">INVESTISSEMENTS ELIGIBLES : </t>
  </si>
  <si>
    <t>I1-</t>
  </si>
  <si>
    <t>I2-</t>
  </si>
  <si>
    <t>I3-</t>
  </si>
  <si>
    <t>I4-</t>
  </si>
  <si>
    <t xml:space="preserve">TOTAL Dépenses d'ANIMATION : </t>
  </si>
  <si>
    <t xml:space="preserve">TOTAL Dépenses d'INVESTISSEMENT : </t>
  </si>
  <si>
    <t xml:space="preserve">SUBVENTION ACCORDEE (60% montant éligible) : </t>
  </si>
  <si>
    <t xml:space="preserve">SUBVENTION ACCORDEE (40% montant élgible) : </t>
  </si>
  <si>
    <t xml:space="preserve">Total SUBVENTION  candidature : </t>
  </si>
  <si>
    <t>Actions éligibles Animation</t>
  </si>
  <si>
    <t xml:space="preserve">Par simplification, indémnités kmtriques pour tous : </t>
  </si>
  <si>
    <t>Financement escompté</t>
  </si>
  <si>
    <t>Financement obtenu</t>
  </si>
  <si>
    <t>Type</t>
  </si>
  <si>
    <t>Mode de financement</t>
  </si>
  <si>
    <t>Montant 
(en € HTR)</t>
  </si>
  <si>
    <t>Auto-financement</t>
  </si>
  <si>
    <t>Fonds propres</t>
  </si>
  <si>
    <t>Emprunt</t>
  </si>
  <si>
    <t>Autres (précisez)</t>
  </si>
  <si>
    <t>Aides publiques</t>
  </si>
  <si>
    <t>ETAT</t>
  </si>
  <si>
    <t>Région</t>
  </si>
  <si>
    <t>FEADER</t>
  </si>
  <si>
    <t>FEDER</t>
  </si>
  <si>
    <t>Aides privées</t>
  </si>
  <si>
    <t>Précisez</t>
  </si>
  <si>
    <t>Agence de l'eau LB</t>
  </si>
  <si>
    <t>Agence de l'eau AG</t>
  </si>
  <si>
    <t>Nombre d'exploitations</t>
  </si>
  <si>
    <t>Structure u</t>
  </si>
  <si>
    <t>Structure V</t>
  </si>
  <si>
    <t>Structure W</t>
  </si>
  <si>
    <t>Structure w</t>
  </si>
  <si>
    <t>Structure v</t>
  </si>
  <si>
    <t>Structure U</t>
  </si>
  <si>
    <t xml:space="preserve">petits équipements </t>
  </si>
  <si>
    <t>Prestations extérieures</t>
  </si>
  <si>
    <t>TOTALGDH</t>
  </si>
  <si>
    <t>date prévisionnelle</t>
  </si>
  <si>
    <t>Nombre de présents attendus</t>
  </si>
  <si>
    <t>tt</t>
  </si>
  <si>
    <t xml:space="preserve">action 4 : </t>
  </si>
  <si>
    <t xml:space="preserve">action 5 : </t>
  </si>
  <si>
    <t xml:space="preserve">A1.4 - petits équipements </t>
  </si>
  <si>
    <t>Date prévisionnelle</t>
  </si>
  <si>
    <t>VOLET A3 - VALORISATION du BOIS BOCAGER</t>
  </si>
  <si>
    <t>A1.4 - petits équipements</t>
  </si>
  <si>
    <t>A1.5 - prestations extérieures</t>
  </si>
  <si>
    <t xml:space="preserve">action A31 : </t>
  </si>
  <si>
    <t xml:space="preserve">action A32 : </t>
  </si>
  <si>
    <t xml:space="preserve">action A33 : </t>
  </si>
  <si>
    <t xml:space="preserve">action A34 : </t>
  </si>
  <si>
    <t xml:space="preserve">action A35 : </t>
  </si>
  <si>
    <t xml:space="preserve">action 36 : </t>
  </si>
  <si>
    <t>date prévsionnelle</t>
  </si>
  <si>
    <t>désignation de l'action</t>
  </si>
  <si>
    <t>xx</t>
  </si>
  <si>
    <t>zz</t>
  </si>
  <si>
    <t>yyyy</t>
  </si>
  <si>
    <t>Total</t>
  </si>
  <si>
    <t>Total achat de B&amp;S</t>
  </si>
  <si>
    <t>Total acaht de B&amp;S</t>
  </si>
  <si>
    <t>Achat de Petrits équipements</t>
  </si>
  <si>
    <t>Achat de prestations</t>
  </si>
  <si>
    <t>TOTAL Achat de B&amp;S</t>
  </si>
  <si>
    <t>quelles que soient la puissance et la distance parcourue</t>
  </si>
  <si>
    <t>Montants écrêtés d'achat de petits équipements et prestations</t>
  </si>
  <si>
    <t>Charges de structure</t>
  </si>
  <si>
    <t>Achat de B&amp;S</t>
  </si>
  <si>
    <t>accompagnement Label</t>
  </si>
  <si>
    <t>Nbre de :</t>
  </si>
  <si>
    <t>à indiquer par vos soins (col.C) si différent du calcul automatique (col. D)</t>
  </si>
  <si>
    <t>calcul auto</t>
  </si>
  <si>
    <t>retenus</t>
  </si>
  <si>
    <t>votre saisie</t>
  </si>
  <si>
    <t>12/3/26 15/4/26 17/7/26 20/9/26</t>
  </si>
  <si>
    <t>coût des documents</t>
  </si>
  <si>
    <t>Ch. Sal.</t>
  </si>
  <si>
    <t>FD</t>
  </si>
  <si>
    <t>Ch.Struct</t>
  </si>
  <si>
    <t>Achat B&amp;S</t>
  </si>
  <si>
    <t>coût unitaire</t>
  </si>
  <si>
    <t>Montants éligibles (répartition au prorata)</t>
  </si>
  <si>
    <t xml:space="preserve">soit : </t>
  </si>
  <si>
    <t>Total aides publiques :</t>
  </si>
  <si>
    <t>Mode d'emploi du tableur d'évaluation financière des projets</t>
  </si>
  <si>
    <t>En paiement pour l'investissement, il vous sera demandé de justifier la mise en concurrence des fournisseurs, y compris pour une éventuelle maitrise d'œuvre : vous référer au point 6.2.2. du cahier des charges qui définit ce qui est attendu.</t>
  </si>
  <si>
    <t xml:space="preserve"> </t>
  </si>
  <si>
    <t>Ces consignes vous sont en partie rappelées en dessous des tableaux à remplir dans chaque onglet de saisie.</t>
  </si>
  <si>
    <t>Votre saisie dans les onglets correspondant aux thèmes de votre projet est en partie automatisée : seules les cases blanches et les cases orangées de la partie Coût salarial sont à saisir.
Cela concerne les onglets A1, A2, A3, A4, INVEST et Frais de structure.
Vous ne devez intervenir sur aucune autre cellule colorée, et en aucun cas sur les onglets "SYNTHESE" et "Frais déplacement".</t>
  </si>
  <si>
    <t>Si vous devez rajouter des structures (lignes ou bloc de lignes) ou des actions (bloc de lignes), sélectionnez une ligne entière pour la copier et l'insérer. Mettez la nouvelle ligne (ou bloc de lignes) à blanc, vous préserverez ainsi les formules contenues dans les cellules colorées.</t>
  </si>
  <si>
    <t>Par coût journalier salarial on entend la totalité de la rémunération annuelle de l'agent divisé par son nombre de jours ouvrés. effectivement travaillés.</t>
  </si>
  <si>
    <t>Par nombre de jours ouvrés travaillés on entend  le nombre de jours effectifs travaillés c’est-à-dire le total de jours ouvrés (365 jours - les WE), auquel on enlève les jours de congés alloués à l'année, les jours fériés tombant sur un jour ouvré, les récupérations ou  de RTT codifiés.</t>
  </si>
  <si>
    <t>Les frais de déplacement sont en partie encadrés : le coût des repas et l'indemnité kilométrique sont fixés.</t>
  </si>
  <si>
    <t>Les frais de structure (coût des fonctions support) sont précisés et à saisir pour chaque structure dans l'onglet correspondant. Ils sont alors reportés dans chacun des tableur de saisie qui en comportent. 
Ils seront détaillés et justifiés lors de la première demande de paiment, avance exceptée.</t>
  </si>
  <si>
    <t>Vous référer au cahier des charges de l'AAP en ce qui concerne les plafonnements effectués dans l'onglet SYNTHESE.
Quand il y a écrêtement pour dépassement de plafond au niveau d'un volet,  après plafonnement des charges indirectes et des achats de petits équipements et de prestations de service, les sommes sont réparties au prorata des 4 natures de dépenses. C'est indicatif puisqu'à l'intérieur de chaque volet vous n'êtes pas tenus en réalisation au respect strict des montants prévisionnels par type de dépenses (elles sont dites "missibles").</t>
  </si>
  <si>
    <t>Ne remplissez que les cases blanches et les cases orangées des taux de salaire.</t>
  </si>
  <si>
    <t>Les cases orangées des taux de frais de structure sont déterminées par votre saisie dans l'onglet "Frais de structure".</t>
  </si>
  <si>
    <t>Pour une action supplémentaire, rajouter un bloc de 6 lignes entières (ou plus si plus de 3 partenaires).</t>
  </si>
  <si>
    <t>Commencer par effacer les exemples (cases blanches et orangées).</t>
  </si>
  <si>
    <t>Ne remplir que les cases blanches et les cases orangées des taux de salaire.</t>
  </si>
  <si>
    <t>Les cases orangées des frais de structure sont déterminées par votre saisie dans l'onglet  "Frais de structure".</t>
  </si>
  <si>
    <t>Pour rajouter une structure, copier un bloc de trois lignes et l'insérer.</t>
  </si>
  <si>
    <t>Pour rajouter une structure, copier la ligne entière "structure Y" et l'insérer juste au dessus ou en dessous, puis la nommer.</t>
  </si>
  <si>
    <t>Pour une action supplémentaire, copier la ligne entière "structure Y" et l'insérer juste au dessus ou en dessous, puis la nommer.</t>
  </si>
  <si>
    <t>Pour une action supplémentaire, rajouter un bloc de trois lignes (ou plus si plus de 3 partenaires).</t>
  </si>
  <si>
    <t>Mobilisation des acteurs locaux pour favoriser  de collectifs souhaitant s’engager dans la construction d’une filière</t>
  </si>
  <si>
    <t>Pour une action supplémentaire, rajouter un bloc de 6 lignes (ou plus si plus de 6 partenaires).</t>
  </si>
  <si>
    <t>Volets Investissement : dépenses sur facture</t>
  </si>
  <si>
    <t>Commencer par effacer les exemples (cases blanches).</t>
  </si>
  <si>
    <t>à remplir par le demandeur, les valeurs inscrites sont des exemples.</t>
  </si>
  <si>
    <t>Charges de structure : ensemble des charges des fonctions support = GRH, compta/gestion, logistique du siège non répartie. Elles comprennent des frais de personnel, leur formation et déplacement, les achats et locations de matériels et fournitures, amortissement de matériels communs non répartis, des frais d'entretien, d'assurance, des honoraires, les impôts et taxes...
NB : 
 - un agent peut effectuer des missions de type fonction support et de type opérationnelle pour partie. La somme des deux temps représente l'ensemble de son temps de travail.
 - si vous déclarez par ailleurs des frais kilométriques de déplacement, vous ne pouvez pas y décompter de frais liés à un parc de véhicule.</t>
  </si>
  <si>
    <t xml:space="preserve">Le taux de charges de structure par journée d'agent opérationnel est obtenu en divisant les charges par le nombre de jours de travail ouvrés travaillés des agents opérationnels.
Si ce nombre de jours n'est pas connu, il peut être estimé à partir du nombre d'ETP opérationnels multiplié par le nombre de jours ouvrés travaillés type d'un agent opérationnel à temps plein.
Le nombre de jours ouvrés travaillés est celui effectivement travaillé déduction faite des jours de congés, jours ouvrés qui sont fériés, jours de récupération ou d'ARTT. Ce nombre est couramment compris entre 200 et 230 jours par an.
</t>
  </si>
  <si>
    <t>Le montant cumulé des charges de strucrture de chacun des partenaires ou du déclarant unique appliqué à votre projet est plafonné à 15% des charges salariales et des frais de déplacement déclarés par chacun des partenaires.
 Le détail de ce taux vous sera demandé en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</si>
</sst>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d/m/yy"/>
    <numFmt numFmtId="166" formatCode="#,##0.00\ [$€]"/>
    <numFmt numFmtId="167" formatCode="0&quot; €&quot;"/>
    <numFmt numFmtId="168" formatCode="&quot;VRAI&quot;;&quot;VRAI&quot;;&quot;FAUX&quot;"/>
    <numFmt numFmtId="169" formatCode="#,##0.0&quot; jrs&quot;"/>
    <numFmt numFmtId="170" formatCode="#,##0.00\ &quot;€&quot;"/>
    <numFmt numFmtId="171" formatCode="#,##0.00\ [$€-803]"/>
    <numFmt numFmtId="172" formatCode="#,##0.00\ [$€];[Black]\-#,##0.00\ [$€];#,##0.00\ [$€]"/>
    <numFmt numFmtId="173" formatCode="&quot; &quot;#,##0.00&quot; € &quot;;&quot;-&quot;#,##0.00&quot; € &quot;;&quot;-&quot;#&quot; € &quot;"/>
    <numFmt numFmtId="174" formatCode="#,##0.00\ [$€-803];\-#,##0.00\ [$€-803]"/>
    <numFmt numFmtId="175" formatCode="0.0"/>
    <numFmt numFmtId="176" formatCode="General&quot; dos.&quot;"/>
    <numFmt numFmtId="177" formatCode="#,##0\ [$€-803]"/>
    <numFmt numFmtId="178" formatCode="#,##0\ &quot;€&quot;"/>
    <numFmt numFmtId="179" formatCode="_-* #,##0\ &quot;€&quot;_-;\-* #,##0\ &quot;€&quot;_-;_-* &quot;-&quot;??\ &quot;€&quot;_-;_-@_-"/>
    <numFmt numFmtId="180" formatCode="0&quot; pers.&quot;"/>
    <numFmt numFmtId="181" formatCode="#,##0.00&quot; jr&quot;"/>
    <numFmt numFmtId="182" formatCode="0&quot; repas&quot;"/>
    <numFmt numFmtId="183" formatCode="0&quot; Km&quot;"/>
    <numFmt numFmtId="184" formatCode="#,##0&quot; km&quot;"/>
    <numFmt numFmtId="185" formatCode="&quot;Repas : &quot;0.00&quot; €/u&quot;"/>
    <numFmt numFmtId="186" formatCode="&quot;Dist. : &quot;0.00&quot; €/Km&quot;"/>
    <numFmt numFmtId="187" formatCode="#,##0.00&quot; km&quot;"/>
    <numFmt numFmtId="188" formatCode="0&quot; depl.&quot;"/>
    <numFmt numFmtId="189" formatCode="#,##0.00&quot; jrs/dos.&quot;"/>
    <numFmt numFmtId="190" formatCode="0.00&quot; €/jrs opé&quot;"/>
    <numFmt numFmtId="191" formatCode="#,##0\ [$€]"/>
    <numFmt numFmtId="192" formatCode="#,##0.000\ &quot;€&quot;"/>
    <numFmt numFmtId="193" formatCode="0.00&quot; €/Km&quot;"/>
    <numFmt numFmtId="194" formatCode="#,##0.00\ [$€-803];[Red]\-#,##0.00\ [$€-803]"/>
    <numFmt numFmtId="195" formatCode="#,##0\ &quot;€&quot;&quot;/dos.&quot;"/>
  </numFmts>
  <fonts count="100">
    <font>
      <sz val="11"/>
      <color indexed="64"/>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4"/>
      <color indexed="64"/>
      <name val="Calibri"/>
      <family val="2"/>
    </font>
    <font>
      <sz val="12"/>
      <color indexed="64"/>
      <name val="Calibri"/>
      <family val="2"/>
    </font>
    <font>
      <sz val="11"/>
      <color indexed="64"/>
      <name val="Arial"/>
      <family val="2"/>
    </font>
    <font>
      <b/>
      <sz val="12"/>
      <color indexed="64"/>
      <name val="Calibri"/>
      <family val="2"/>
    </font>
    <font>
      <sz val="10"/>
      <color indexed="64"/>
      <name val="Arial"/>
      <family val="2"/>
    </font>
    <font>
      <b/>
      <sz val="11"/>
      <color indexed="64"/>
      <name val="Arial"/>
      <family val="2"/>
    </font>
    <font>
      <sz val="11"/>
      <color indexed="2"/>
      <name val="Calibri"/>
      <family val="2"/>
    </font>
    <font>
      <sz val="9"/>
      <color indexed="64"/>
      <name val="Arial"/>
      <family val="2"/>
    </font>
    <font>
      <b/>
      <i/>
      <sz val="16"/>
      <color indexed="62"/>
      <name val="Calibri"/>
      <family val="2"/>
    </font>
    <font>
      <sz val="10"/>
      <color indexed="64"/>
      <name val="Calibri"/>
      <family val="2"/>
    </font>
    <font>
      <b/>
      <sz val="11"/>
      <color rgb="FF305496"/>
      <name val="Arial"/>
      <family val="2"/>
    </font>
    <font>
      <b/>
      <sz val="10"/>
      <color indexed="64"/>
      <name val="Calibri"/>
      <family val="2"/>
    </font>
    <font>
      <b/>
      <sz val="12"/>
      <color indexed="64"/>
      <name val="Arial"/>
      <family val="2"/>
    </font>
    <font>
      <i/>
      <sz val="9"/>
      <color indexed="64"/>
      <name val="Arial"/>
      <family val="2"/>
    </font>
    <font>
      <b/>
      <i/>
      <sz val="9"/>
      <color indexed="64"/>
      <name val="Arial"/>
      <family val="2"/>
    </font>
    <font>
      <sz val="14"/>
      <color indexed="65"/>
      <name val="Calibri"/>
      <family val="2"/>
    </font>
    <font>
      <sz val="12"/>
      <color indexed="64"/>
      <name val="Arial"/>
      <family val="2"/>
    </font>
    <font>
      <sz val="12"/>
      <color indexed="64"/>
      <name val="Arial1"/>
    </font>
    <font>
      <sz val="11"/>
      <color indexed="64"/>
      <name val="Calibri"/>
      <family val="2"/>
    </font>
    <font>
      <b/>
      <i/>
      <sz val="16"/>
      <color indexed="62"/>
      <name val="Arial"/>
      <family val="2"/>
    </font>
    <font>
      <b/>
      <sz val="11"/>
      <name val="Calibri"/>
      <family val="2"/>
    </font>
    <font>
      <sz val="9"/>
      <color indexed="81"/>
      <name val="Tahoma"/>
      <family val="2"/>
    </font>
    <font>
      <b/>
      <sz val="9"/>
      <color indexed="81"/>
      <name val="Tahoma"/>
      <family val="2"/>
    </font>
    <font>
      <sz val="11"/>
      <color indexed="64"/>
      <name val="Calibri"/>
      <family val="2"/>
    </font>
    <font>
      <b/>
      <sz val="10"/>
      <color theme="0"/>
      <name val="Calibri"/>
      <family val="2"/>
    </font>
    <font>
      <b/>
      <i/>
      <sz val="10"/>
      <color indexed="62"/>
      <name val="Calibri"/>
      <family val="2"/>
    </font>
    <font>
      <sz val="10"/>
      <name val="Calibri"/>
      <family val="2"/>
    </font>
    <font>
      <b/>
      <i/>
      <sz val="10"/>
      <color indexed="4"/>
      <name val="Arial"/>
      <family val="2"/>
    </font>
    <font>
      <b/>
      <sz val="10"/>
      <color indexed="64"/>
      <name val="Arial"/>
      <family val="2"/>
    </font>
    <font>
      <b/>
      <sz val="10"/>
      <color rgb="FF0070C0"/>
      <name val="Calibri"/>
      <family val="2"/>
    </font>
    <font>
      <b/>
      <sz val="10"/>
      <name val="Calibri"/>
      <family val="2"/>
    </font>
    <font>
      <b/>
      <sz val="10"/>
      <color rgb="FFFF0000"/>
      <name val="Calibri"/>
      <family val="2"/>
    </font>
    <font>
      <sz val="10"/>
      <color rgb="FFFF0000"/>
      <name val="Calibri"/>
      <family val="2"/>
    </font>
    <font>
      <b/>
      <i/>
      <sz val="10"/>
      <color indexed="4"/>
      <name val="Calibri"/>
      <family val="2"/>
    </font>
    <font>
      <i/>
      <sz val="10"/>
      <color indexed="64"/>
      <name val="Calibri"/>
      <family val="2"/>
    </font>
    <font>
      <b/>
      <sz val="11"/>
      <color rgb="FFFF0000"/>
      <name val="Calibri"/>
      <family val="2"/>
    </font>
    <font>
      <sz val="11"/>
      <color indexed="64"/>
      <name val="Calibri"/>
      <family val="2"/>
    </font>
    <font>
      <b/>
      <i/>
      <sz val="14"/>
      <color indexed="64"/>
      <name val="Calibri"/>
      <family val="2"/>
    </font>
    <font>
      <b/>
      <i/>
      <sz val="14"/>
      <color rgb="FFFF0000"/>
      <name val="Calibri"/>
      <family val="2"/>
    </font>
    <font>
      <b/>
      <sz val="16"/>
      <color indexed="64"/>
      <name val="Calibri"/>
      <family val="2"/>
    </font>
    <font>
      <i/>
      <sz val="10"/>
      <color rgb="FFFF0000"/>
      <name val="Arial"/>
      <family val="2"/>
    </font>
    <font>
      <b/>
      <sz val="9"/>
      <color indexed="64"/>
      <name val="Arial"/>
      <family val="2"/>
    </font>
    <font>
      <b/>
      <sz val="9"/>
      <color indexed="64"/>
      <name val="Calibri"/>
      <family val="2"/>
      <scheme val="major"/>
    </font>
    <font>
      <b/>
      <sz val="11"/>
      <color indexed="64"/>
      <name val="Calibri"/>
      <family val="2"/>
    </font>
    <font>
      <b/>
      <sz val="8"/>
      <color indexed="64"/>
      <name val="Arial"/>
      <family val="2"/>
    </font>
    <font>
      <b/>
      <i/>
      <sz val="12"/>
      <color indexed="62"/>
      <name val="Calibri"/>
      <family val="2"/>
    </font>
    <font>
      <b/>
      <sz val="14"/>
      <color indexed="64"/>
      <name val="Arial"/>
      <family val="2"/>
    </font>
    <font>
      <sz val="12"/>
      <color theme="1"/>
      <name val="Calibri"/>
      <family val="2"/>
      <scheme val="minor"/>
    </font>
    <font>
      <b/>
      <sz val="12"/>
      <color rgb="FF0070C0"/>
      <name val="Calibri"/>
      <family val="2"/>
    </font>
    <font>
      <b/>
      <sz val="12"/>
      <name val="Calibri"/>
      <family val="2"/>
    </font>
    <font>
      <b/>
      <i/>
      <sz val="10"/>
      <name val="Calibri"/>
      <family val="2"/>
    </font>
    <font>
      <b/>
      <sz val="10"/>
      <color theme="1"/>
      <name val="Calibri"/>
      <family val="2"/>
    </font>
    <font>
      <b/>
      <sz val="12"/>
      <color indexed="64"/>
      <name val="Calibri"/>
      <family val="2"/>
      <scheme val="major"/>
    </font>
    <font>
      <sz val="14"/>
      <name val="Calibri"/>
      <family val="2"/>
    </font>
    <font>
      <b/>
      <i/>
      <sz val="14"/>
      <color indexed="62"/>
      <name val="Calibri"/>
      <family val="2"/>
    </font>
    <font>
      <b/>
      <sz val="12"/>
      <color theme="0"/>
      <name val="Calibri"/>
      <family val="2"/>
    </font>
    <font>
      <b/>
      <sz val="12"/>
      <color rgb="FF002060"/>
      <name val="Calibri"/>
      <family val="2"/>
    </font>
    <font>
      <b/>
      <i/>
      <sz val="10"/>
      <color indexed="64"/>
      <name val="Calibri"/>
      <family val="2"/>
    </font>
    <font>
      <b/>
      <sz val="14"/>
      <color rgb="FF0070C0"/>
      <name val="Calibri"/>
      <family val="2"/>
    </font>
    <font>
      <b/>
      <sz val="26"/>
      <color rgb="FFFF0000"/>
      <name val="Calibri"/>
      <family val="2"/>
    </font>
    <font>
      <b/>
      <sz val="11"/>
      <color theme="1"/>
      <name val="Calibri"/>
      <family val="2"/>
      <scheme val="minor"/>
    </font>
    <font>
      <b/>
      <sz val="18"/>
      <color rgb="FFFF0000"/>
      <name val="Calibri"/>
      <family val="2"/>
      <scheme val="minor"/>
    </font>
    <font>
      <b/>
      <i/>
      <sz val="11"/>
      <color indexed="64"/>
      <name val="Calibri"/>
      <family val="2"/>
    </font>
    <font>
      <i/>
      <sz val="11"/>
      <color indexed="64"/>
      <name val="Calibri"/>
      <family val="2"/>
    </font>
    <font>
      <sz val="10"/>
      <color theme="1"/>
      <name val="Calibri"/>
      <family val="2"/>
    </font>
    <font>
      <b/>
      <i/>
      <sz val="14"/>
      <color theme="1"/>
      <name val="Calibri"/>
      <family val="2"/>
    </font>
    <font>
      <b/>
      <sz val="9"/>
      <color indexed="81"/>
      <name val="Tahoma"/>
      <charset val="1"/>
    </font>
    <font>
      <sz val="11"/>
      <color theme="0"/>
      <name val="Calibri"/>
      <family val="2"/>
      <scheme val="minor"/>
    </font>
    <font>
      <b/>
      <i/>
      <sz val="9"/>
      <color indexed="64"/>
      <name val="Calibri"/>
      <family val="2"/>
    </font>
    <font>
      <sz val="8"/>
      <name val="Calibri"/>
    </font>
    <font>
      <b/>
      <sz val="11"/>
      <color indexed="64"/>
      <name val="Calibri"/>
      <family val="2"/>
      <scheme val="major"/>
    </font>
    <font>
      <b/>
      <sz val="16"/>
      <color rgb="FF0070C0"/>
      <name val="Calibri"/>
      <family val="2"/>
      <scheme val="minor"/>
    </font>
    <font>
      <i/>
      <sz val="10"/>
      <name val="Calibri"/>
      <family val="2"/>
      <scheme val="minor"/>
    </font>
    <font>
      <b/>
      <i/>
      <sz val="10"/>
      <color rgb="FFC00000"/>
      <name val="Calibri"/>
      <family val="2"/>
      <scheme val="minor"/>
    </font>
    <font>
      <sz val="9"/>
      <name val="Marianne"/>
      <family val="3"/>
    </font>
    <font>
      <b/>
      <sz val="11"/>
      <color theme="1"/>
      <name val="Marianne"/>
      <family val="3"/>
    </font>
    <font>
      <b/>
      <sz val="10"/>
      <color theme="1"/>
      <name val="Marianne"/>
      <family val="3"/>
    </font>
    <font>
      <b/>
      <sz val="10"/>
      <color rgb="FFC00000"/>
      <name val="Marianne"/>
      <family val="3"/>
    </font>
    <font>
      <sz val="11"/>
      <color theme="1"/>
      <name val="Arial"/>
      <family val="2"/>
    </font>
    <font>
      <b/>
      <sz val="11"/>
      <color theme="0"/>
      <name val="Marianne"/>
      <family val="3"/>
    </font>
    <font>
      <sz val="11"/>
      <color theme="1"/>
      <name val="Marianne"/>
      <family val="3"/>
    </font>
    <font>
      <b/>
      <i/>
      <u/>
      <sz val="11"/>
      <color rgb="FFC00000"/>
      <name val="Marianne"/>
      <family val="3"/>
    </font>
    <font>
      <b/>
      <i/>
      <sz val="11"/>
      <name val="Marianne"/>
      <family val="3"/>
    </font>
    <font>
      <b/>
      <sz val="14"/>
      <color theme="0"/>
      <name val="Marianne"/>
      <family val="3"/>
    </font>
    <font>
      <sz val="11"/>
      <color indexed="64"/>
      <name val="Calibri"/>
    </font>
    <font>
      <sz val="10"/>
      <name val="Arial"/>
      <family val="2"/>
    </font>
    <font>
      <i/>
      <sz val="11"/>
      <color theme="1"/>
      <name val="Marianne"/>
      <family val="3"/>
    </font>
    <font>
      <sz val="3"/>
      <color theme="1"/>
      <name val="Marianne"/>
      <family val="3"/>
    </font>
    <font>
      <b/>
      <i/>
      <sz val="11"/>
      <color theme="1"/>
      <name val="Marianne"/>
      <family val="3"/>
    </font>
    <font>
      <b/>
      <sz val="11"/>
      <color rgb="FFFF0000"/>
      <name val="Arial"/>
      <family val="2"/>
    </font>
    <font>
      <sz val="11"/>
      <color rgb="FFFF0000"/>
      <name val="Calibri"/>
      <family val="2"/>
    </font>
    <font>
      <b/>
      <sz val="11"/>
      <color theme="1"/>
      <name val="Calibri"/>
      <family val="2"/>
    </font>
    <font>
      <b/>
      <sz val="18"/>
      <color indexed="64"/>
      <name val="Calibri"/>
      <family val="2"/>
    </font>
  </fonts>
  <fills count="52">
    <fill>
      <patternFill patternType="none"/>
    </fill>
    <fill>
      <patternFill patternType="gray125"/>
    </fill>
    <fill>
      <patternFill patternType="solid">
        <fgColor indexed="31"/>
        <bgColor indexed="31"/>
      </patternFill>
    </fill>
    <fill>
      <patternFill patternType="solid">
        <fgColor indexed="18"/>
        <bgColor indexed="18"/>
      </patternFill>
    </fill>
    <fill>
      <patternFill patternType="solid">
        <fgColor indexed="40"/>
        <bgColor indexed="40"/>
      </patternFill>
    </fill>
    <fill>
      <patternFill patternType="solid">
        <fgColor indexed="50"/>
        <bgColor indexed="50"/>
      </patternFill>
    </fill>
    <fill>
      <patternFill patternType="solid">
        <fgColor theme="0"/>
        <bgColor indexed="43"/>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indexed="43"/>
        <bgColor indexed="43"/>
      </patternFill>
    </fill>
    <fill>
      <patternFill patternType="solid">
        <fgColor theme="0" tint="-0.499984740745262"/>
        <bgColor indexed="64"/>
      </patternFill>
    </fill>
    <fill>
      <patternFill patternType="solid">
        <fgColor theme="1"/>
        <bgColor indexed="31"/>
      </patternFill>
    </fill>
    <fill>
      <patternFill patternType="solid">
        <fgColor theme="0" tint="-0.34998626667073579"/>
        <bgColor indexed="64"/>
      </patternFill>
    </fill>
    <fill>
      <patternFill patternType="solid">
        <fgColor rgb="FFFFFF66"/>
        <bgColor indexed="64"/>
      </patternFill>
    </fill>
    <fill>
      <patternFill patternType="solid">
        <fgColor rgb="FFFFC000"/>
        <bgColor indexed="31"/>
      </patternFill>
    </fill>
    <fill>
      <patternFill patternType="solid">
        <fgColor rgb="FFFFC000"/>
        <bgColor indexed="64"/>
      </patternFill>
    </fill>
    <fill>
      <patternFill patternType="solid">
        <fgColor rgb="FF0070C0"/>
        <bgColor indexed="64"/>
      </patternFill>
    </fill>
    <fill>
      <patternFill patternType="solid">
        <fgColor rgb="FF92D050"/>
        <bgColor indexed="64"/>
      </patternFill>
    </fill>
    <fill>
      <patternFill patternType="solid">
        <fgColor rgb="FF0070C0"/>
        <bgColor indexed="31"/>
      </patternFill>
    </fill>
    <fill>
      <patternFill patternType="solid">
        <fgColor rgb="FF24E7FC"/>
        <bgColor indexed="64"/>
      </patternFill>
    </fill>
    <fill>
      <patternFill patternType="solid">
        <fgColor rgb="FF24E7FC"/>
        <bgColor indexed="31"/>
      </patternFill>
    </fill>
    <fill>
      <patternFill patternType="solid">
        <fgColor rgb="FF92D050"/>
        <bgColor indexed="31"/>
      </patternFill>
    </fill>
    <fill>
      <patternFill patternType="solid">
        <fgColor rgb="FF92D050"/>
        <bgColor indexed="43"/>
      </patternFill>
    </fill>
    <fill>
      <patternFill patternType="solid">
        <fgColor rgb="FFCCCCFF"/>
        <bgColor indexed="64"/>
      </patternFill>
    </fill>
    <fill>
      <patternFill patternType="solid">
        <fgColor rgb="FFCCCCFF"/>
        <bgColor indexed="43"/>
      </patternFill>
    </fill>
    <fill>
      <patternFill patternType="solid">
        <fgColor rgb="FFFF3300"/>
        <bgColor indexed="64"/>
      </patternFill>
    </fill>
    <fill>
      <patternFill patternType="solid">
        <fgColor rgb="FFFF3300"/>
        <bgColor indexed="31"/>
      </patternFill>
    </fill>
    <fill>
      <patternFill patternType="solid">
        <fgColor rgb="FF24E7FC"/>
      </patternFill>
    </fill>
    <fill>
      <patternFill patternType="solid">
        <fgColor rgb="FF92D050"/>
      </patternFill>
    </fill>
    <fill>
      <patternFill patternType="solid">
        <fgColor rgb="FFFFC000"/>
      </patternFill>
    </fill>
    <fill>
      <patternFill patternType="solid">
        <fgColor rgb="FFFF0066"/>
        <bgColor indexed="64"/>
      </patternFill>
    </fill>
    <fill>
      <patternFill patternType="solid">
        <fgColor rgb="FFFFCCFF"/>
        <bgColor indexed="31"/>
      </patternFill>
    </fill>
    <fill>
      <patternFill patternType="solid">
        <fgColor rgb="FFFFCCFF"/>
        <bgColor indexed="43"/>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5"/>
      </patternFill>
    </fill>
    <fill>
      <patternFill patternType="solid">
        <fgColor rgb="FF003399"/>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rgb="FFFF0000"/>
        <bgColor theme="4" tint="0.79998168889431442"/>
      </patternFill>
    </fill>
    <fill>
      <patternFill patternType="solid">
        <fgColor rgb="FFFFC000"/>
        <bgColor indexed="43"/>
      </patternFill>
    </fill>
    <fill>
      <patternFill patternType="solid">
        <fgColor rgb="FF24E7FC"/>
        <bgColor indexed="43"/>
      </patternFill>
    </fill>
    <fill>
      <patternFill patternType="solid">
        <fgColor rgb="FFFF3300"/>
        <bgColor indexed="43"/>
      </patternFill>
    </fill>
    <fill>
      <patternFill patternType="solid">
        <fgColor theme="3" tint="0.59999389629810485"/>
        <bgColor indexed="64"/>
      </patternFill>
    </fill>
    <fill>
      <patternFill patternType="solid">
        <fgColor rgb="FF003399"/>
        <bgColor indexed="64"/>
      </patternFill>
    </fill>
    <fill>
      <patternFill patternType="solid">
        <fgColor theme="0" tint="-4.9989318521683403E-2"/>
        <bgColor indexed="64"/>
      </patternFill>
    </fill>
    <fill>
      <patternFill patternType="solid">
        <fgColor theme="0" tint="-0.14999847407452621"/>
        <bgColor indexed="43"/>
      </patternFill>
    </fill>
    <fill>
      <patternFill patternType="solid">
        <fgColor theme="0" tint="-0.14999847407452621"/>
        <bgColor indexed="31"/>
      </patternFill>
    </fill>
    <fill>
      <patternFill patternType="solid">
        <fgColor rgb="FFCCFFCC"/>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bottom style="medium">
        <color indexed="64"/>
      </bottom>
      <diagonal/>
    </border>
    <border>
      <left style="thick">
        <color indexed="64"/>
      </left>
      <right/>
      <top/>
      <bottom style="thick">
        <color indexed="64"/>
      </bottom>
      <diagonal/>
    </border>
    <border>
      <left style="medium">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style="double">
        <color indexed="64"/>
      </left>
      <right style="medium">
        <color indexed="64"/>
      </right>
      <top/>
      <bottom style="thick">
        <color indexed="64"/>
      </bottom>
      <diagonal/>
    </border>
    <border>
      <left style="thick">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thick">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bottom style="thick">
        <color indexed="64"/>
      </bottom>
      <diagonal/>
    </border>
    <border>
      <left style="double">
        <color indexed="64"/>
      </left>
      <right style="double">
        <color indexed="64"/>
      </right>
      <top/>
      <bottom style="thick">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bottom style="thick">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hair">
        <color indexed="64"/>
      </left>
      <right/>
      <top style="hair">
        <color indexed="64"/>
      </top>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theme="0"/>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double">
        <color indexed="64"/>
      </left>
      <right style="thick">
        <color indexed="64"/>
      </right>
      <top/>
      <bottom style="medium">
        <color indexed="64"/>
      </bottom>
      <diagonal/>
    </border>
    <border>
      <left style="double">
        <color indexed="64"/>
      </left>
      <right style="thick">
        <color indexed="64"/>
      </right>
      <top/>
      <bottom style="thin">
        <color indexed="64"/>
      </bottom>
      <diagonal/>
    </border>
    <border>
      <left style="double">
        <color indexed="64"/>
      </left>
      <right style="medium">
        <color indexed="64"/>
      </right>
      <top style="double">
        <color indexed="64"/>
      </top>
      <bottom style="thick">
        <color indexed="64"/>
      </bottom>
      <diagonal/>
    </border>
    <border>
      <left style="thin">
        <color indexed="64"/>
      </left>
      <right/>
      <top style="medium">
        <color indexed="64"/>
      </top>
      <bottom style="thick">
        <color indexed="64"/>
      </bottom>
      <diagonal/>
    </border>
    <border>
      <left style="double">
        <color indexed="64"/>
      </left>
      <right/>
      <top style="double">
        <color indexed="64"/>
      </top>
      <bottom style="thick">
        <color indexed="64"/>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top/>
      <bottom style="hair">
        <color indexed="64"/>
      </bottom>
      <diagonal/>
    </border>
    <border>
      <left/>
      <right style="thin">
        <color theme="0"/>
      </right>
      <top/>
      <bottom/>
      <diagonal/>
    </border>
    <border>
      <left/>
      <right/>
      <top style="thin">
        <color theme="0" tint="-0.499984740745262"/>
      </top>
      <bottom style="thin">
        <color theme="0" tint="-0.499984740745262"/>
      </bottom>
      <diagonal/>
    </border>
    <border>
      <left style="hair">
        <color indexed="64"/>
      </left>
      <right/>
      <top/>
      <bottom/>
      <diagonal/>
    </border>
    <border>
      <left style="double">
        <color indexed="64"/>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theme="0" tint="-0.499984740745262"/>
      </left>
      <right/>
      <top style="thin">
        <color theme="0" tint="-0.499984740745262"/>
      </top>
      <bottom style="medium">
        <color indexed="64"/>
      </bottom>
      <diagonal/>
    </border>
    <border>
      <left/>
      <right style="double">
        <color indexed="64"/>
      </right>
      <top style="medium">
        <color indexed="64"/>
      </top>
      <bottom/>
      <diagonal/>
    </border>
    <border>
      <left style="double">
        <color indexed="64"/>
      </left>
      <right style="double">
        <color indexed="64"/>
      </right>
      <top/>
      <bottom/>
      <diagonal/>
    </border>
    <border>
      <left style="thick">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s>
  <cellStyleXfs count="25">
    <xf numFmtId="0" fontId="0" fillId="0" borderId="0"/>
    <xf numFmtId="9" fontId="30" fillId="0" borderId="0" applyFont="0" applyFill="0" applyBorder="0" applyAlignment="0" applyProtection="0"/>
    <xf numFmtId="0" fontId="25" fillId="0" borderId="0"/>
    <xf numFmtId="44" fontId="2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43"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2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38" borderId="0" applyNumberFormat="0" applyBorder="0" applyAlignment="0" applyProtection="0"/>
    <xf numFmtId="43" fontId="91" fillId="0" borderId="0" applyFont="0" applyFill="0" applyBorder="0" applyAlignment="0" applyProtection="0"/>
    <xf numFmtId="0" fontId="1" fillId="0" borderId="0"/>
    <xf numFmtId="0" fontId="92" fillId="0" borderId="0"/>
  </cellStyleXfs>
  <cellXfs count="889">
    <xf numFmtId="0" fontId="0" fillId="0" borderId="0" xfId="0"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wrapText="1"/>
    </xf>
    <xf numFmtId="1" fontId="8" fillId="0" borderId="0" xfId="0" applyNumberFormat="1" applyFont="1" applyAlignment="1">
      <alignment vertical="center"/>
    </xf>
    <xf numFmtId="1" fontId="9" fillId="0" borderId="0" xfId="0" applyNumberFormat="1" applyFont="1" applyAlignment="1">
      <alignment vertical="center"/>
    </xf>
    <xf numFmtId="1" fontId="12" fillId="0" borderId="0" xfId="0" applyNumberFormat="1" applyFont="1" applyAlignment="1">
      <alignment vertical="center"/>
    </xf>
    <xf numFmtId="0" fontId="10" fillId="0" borderId="0" xfId="0" applyFont="1" applyAlignment="1">
      <alignment horizontal="center" vertical="center"/>
    </xf>
    <xf numFmtId="1" fontId="0" fillId="0" borderId="0" xfId="0" applyNumberFormat="1" applyAlignment="1">
      <alignment vertical="center"/>
    </xf>
    <xf numFmtId="0" fontId="17" fillId="0" borderId="0" xfId="0" applyFont="1" applyAlignment="1">
      <alignment vertical="center"/>
    </xf>
    <xf numFmtId="1" fontId="19" fillId="0" borderId="0" xfId="0" applyNumberFormat="1" applyFont="1" applyAlignment="1">
      <alignment horizontal="right" vertical="center"/>
    </xf>
    <xf numFmtId="4" fontId="20" fillId="0" borderId="0" xfId="0" applyNumberFormat="1" applyFont="1" applyAlignment="1">
      <alignment horizontal="right" vertical="center"/>
    </xf>
    <xf numFmtId="1" fontId="20" fillId="0" borderId="0" xfId="0" applyNumberFormat="1" applyFont="1" applyAlignment="1">
      <alignment horizontal="left" vertical="center" wrapText="1"/>
    </xf>
    <xf numFmtId="167" fontId="20" fillId="0" borderId="0" xfId="0" applyNumberFormat="1" applyFont="1" applyAlignment="1">
      <alignment horizontal="left" vertical="center"/>
    </xf>
    <xf numFmtId="4" fontId="14" fillId="0" borderId="0" xfId="0" applyNumberFormat="1" applyFont="1" applyAlignment="1">
      <alignment vertical="center" wrapText="1"/>
    </xf>
    <xf numFmtId="4" fontId="21" fillId="0" borderId="0" xfId="0" applyNumberFormat="1" applyFont="1" applyAlignment="1">
      <alignment horizontal="right" vertical="center"/>
    </xf>
    <xf numFmtId="1" fontId="14" fillId="0" borderId="0" xfId="0" applyNumberFormat="1" applyFont="1" applyAlignment="1">
      <alignment horizontal="center" vertical="center" wrapText="1"/>
    </xf>
    <xf numFmtId="1" fontId="0" fillId="0" borderId="1" xfId="0" applyNumberFormat="1" applyBorder="1" applyAlignment="1">
      <alignment horizontal="center" vertical="center"/>
    </xf>
    <xf numFmtId="168" fontId="9" fillId="0" borderId="0" xfId="0" applyNumberFormat="1" applyFont="1" applyAlignment="1">
      <alignment vertical="center"/>
    </xf>
    <xf numFmtId="1" fontId="0" fillId="0" borderId="3" xfId="0" applyNumberFormat="1" applyBorder="1" applyAlignment="1">
      <alignment horizontal="center" vertical="center"/>
    </xf>
    <xf numFmtId="1" fontId="23" fillId="0" borderId="0" xfId="0" applyNumberFormat="1" applyFont="1" applyAlignment="1">
      <alignment vertical="center"/>
    </xf>
    <xf numFmtId="1" fontId="19" fillId="0" borderId="0" xfId="0" applyNumberFormat="1" applyFont="1" applyAlignment="1">
      <alignment horizontal="center" vertical="center"/>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1" fillId="0" borderId="0" xfId="0" applyFont="1" applyAlignment="1">
      <alignment vertical="center"/>
    </xf>
    <xf numFmtId="0" fontId="26" fillId="0" borderId="0" xfId="0" applyFont="1" applyAlignment="1">
      <alignment vertical="center"/>
    </xf>
    <xf numFmtId="166" fontId="16" fillId="10" borderId="1" xfId="2" applyNumberFormat="1" applyFont="1" applyFill="1" applyBorder="1" applyAlignment="1">
      <alignment horizontal="center" vertical="center" wrapText="1"/>
    </xf>
    <xf numFmtId="166" fontId="16" fillId="10" borderId="5" xfId="2" applyNumberFormat="1" applyFont="1" applyFill="1" applyBorder="1" applyAlignment="1">
      <alignment horizontal="center" vertical="center" wrapText="1"/>
    </xf>
    <xf numFmtId="0" fontId="32" fillId="0" borderId="0" xfId="2" applyFont="1" applyAlignment="1">
      <alignment vertical="center"/>
    </xf>
    <xf numFmtId="0" fontId="16" fillId="0" borderId="0" xfId="2" applyFont="1" applyAlignment="1">
      <alignment vertical="center"/>
    </xf>
    <xf numFmtId="0" fontId="18" fillId="2" borderId="1" xfId="2" applyFont="1" applyFill="1" applyBorder="1" applyAlignment="1">
      <alignment horizontal="center" vertical="center"/>
    </xf>
    <xf numFmtId="0" fontId="18" fillId="2" borderId="1" xfId="2" applyFont="1" applyFill="1" applyBorder="1" applyAlignment="1">
      <alignment horizontal="center" vertical="center" wrapText="1"/>
    </xf>
    <xf numFmtId="1" fontId="16" fillId="0" borderId="0" xfId="2" applyNumberFormat="1" applyFont="1" applyAlignment="1">
      <alignment vertical="center"/>
    </xf>
    <xf numFmtId="172" fontId="16" fillId="0" borderId="0" xfId="2" applyNumberFormat="1" applyFont="1" applyAlignment="1">
      <alignment horizontal="center" vertical="center"/>
    </xf>
    <xf numFmtId="0" fontId="31" fillId="9" borderId="5" xfId="2" applyFont="1" applyFill="1" applyBorder="1" applyAlignment="1">
      <alignment horizontal="right" vertical="center"/>
    </xf>
    <xf numFmtId="3" fontId="16" fillId="0" borderId="0" xfId="2" applyNumberFormat="1" applyFont="1" applyAlignment="1">
      <alignment horizontal="center" vertical="center"/>
    </xf>
    <xf numFmtId="0" fontId="33" fillId="0" borderId="0" xfId="2" applyFont="1" applyAlignment="1">
      <alignment vertical="center"/>
    </xf>
    <xf numFmtId="0" fontId="33" fillId="0" borderId="0" xfId="0" applyFont="1" applyAlignment="1">
      <alignment vertical="center"/>
    </xf>
    <xf numFmtId="0" fontId="16" fillId="0" borderId="0" xfId="0" applyFont="1" applyAlignment="1">
      <alignment vertical="center"/>
    </xf>
    <xf numFmtId="4" fontId="32" fillId="0" borderId="0" xfId="0" applyNumberFormat="1" applyFont="1" applyAlignment="1">
      <alignment vertical="center"/>
    </xf>
    <xf numFmtId="4" fontId="34" fillId="0" borderId="0" xfId="0" applyNumberFormat="1" applyFont="1" applyAlignment="1">
      <alignment vertical="center"/>
    </xf>
    <xf numFmtId="4" fontId="32" fillId="0" borderId="0" xfId="2" applyNumberFormat="1" applyFont="1" applyAlignment="1">
      <alignment vertical="center"/>
    </xf>
    <xf numFmtId="172" fontId="18" fillId="0" borderId="0" xfId="2" applyNumberFormat="1" applyFont="1" applyAlignment="1">
      <alignment horizontal="center" vertical="center"/>
    </xf>
    <xf numFmtId="0" fontId="37" fillId="0" borderId="0" xfId="2" applyFont="1" applyAlignment="1">
      <alignment horizontal="center" vertical="center"/>
    </xf>
    <xf numFmtId="4" fontId="18" fillId="0" borderId="0" xfId="2" applyNumberFormat="1" applyFont="1" applyAlignment="1">
      <alignment horizontal="center" vertical="center" wrapText="1"/>
    </xf>
    <xf numFmtId="175" fontId="18" fillId="0" borderId="0" xfId="2" applyNumberFormat="1" applyFont="1" applyAlignment="1">
      <alignment horizontal="center" vertical="center"/>
    </xf>
    <xf numFmtId="4" fontId="32" fillId="0" borderId="0" xfId="2" applyNumberFormat="1" applyFont="1" applyAlignment="1">
      <alignment horizontal="left" vertical="center"/>
    </xf>
    <xf numFmtId="171" fontId="31" fillId="0" borderId="0" xfId="2" applyNumberFormat="1" applyFont="1" applyAlignment="1">
      <alignment vertical="center"/>
    </xf>
    <xf numFmtId="0" fontId="39" fillId="0" borderId="0" xfId="2" applyFont="1" applyAlignment="1">
      <alignment horizontal="right" vertical="center"/>
    </xf>
    <xf numFmtId="171" fontId="39" fillId="0" borderId="0" xfId="2" applyNumberFormat="1" applyFont="1" applyAlignment="1">
      <alignment vertical="center"/>
    </xf>
    <xf numFmtId="174" fontId="18" fillId="0" borderId="0" xfId="2" applyNumberFormat="1" applyFont="1" applyAlignment="1">
      <alignment vertical="center"/>
    </xf>
    <xf numFmtId="171" fontId="16" fillId="0" borderId="0" xfId="2" applyNumberFormat="1" applyFont="1" applyAlignment="1">
      <alignment vertical="center"/>
    </xf>
    <xf numFmtId="173" fontId="16" fillId="0" borderId="0" xfId="2" applyNumberFormat="1" applyFont="1" applyAlignment="1">
      <alignment vertical="center" wrapText="1"/>
    </xf>
    <xf numFmtId="4" fontId="40" fillId="0" borderId="0" xfId="2" applyNumberFormat="1" applyFont="1" applyAlignment="1">
      <alignment vertical="center"/>
    </xf>
    <xf numFmtId="0" fontId="16" fillId="2" borderId="1"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31" fillId="12" borderId="5" xfId="2" applyFont="1" applyFill="1" applyBorder="1" applyAlignment="1">
      <alignment horizontal="right" vertical="center"/>
    </xf>
    <xf numFmtId="3" fontId="16" fillId="0" borderId="0" xfId="2" applyNumberFormat="1" applyFont="1" applyAlignment="1">
      <alignment vertical="center"/>
    </xf>
    <xf numFmtId="0" fontId="33" fillId="0" borderId="5" xfId="2" applyFont="1" applyBorder="1" applyAlignment="1">
      <alignment vertical="center"/>
    </xf>
    <xf numFmtId="0" fontId="37" fillId="13" borderId="1" xfId="2" applyFont="1" applyFill="1" applyBorder="1" applyAlignment="1">
      <alignment vertical="center"/>
    </xf>
    <xf numFmtId="0" fontId="33" fillId="13" borderId="26" xfId="2" applyFont="1" applyFill="1" applyBorder="1" applyAlignment="1">
      <alignment vertical="center"/>
    </xf>
    <xf numFmtId="0" fontId="33" fillId="13" borderId="1" xfId="2" applyFont="1" applyFill="1" applyBorder="1" applyAlignment="1">
      <alignment horizontal="right" vertical="center"/>
    </xf>
    <xf numFmtId="0" fontId="33" fillId="13" borderId="7" xfId="2" applyFont="1" applyFill="1" applyBorder="1" applyAlignment="1">
      <alignment horizontal="left" vertical="center" indent="1"/>
    </xf>
    <xf numFmtId="0" fontId="33" fillId="13" borderId="5" xfId="2" applyFont="1" applyFill="1" applyBorder="1" applyAlignment="1">
      <alignment horizontal="right" vertical="center"/>
    </xf>
    <xf numFmtId="0" fontId="37" fillId="13" borderId="26" xfId="2" applyFont="1" applyFill="1" applyBorder="1" applyAlignment="1">
      <alignment vertical="center"/>
    </xf>
    <xf numFmtId="166" fontId="16" fillId="10" borderId="1" xfId="1" applyNumberFormat="1" applyFont="1" applyFill="1" applyBorder="1" applyAlignment="1">
      <alignment horizontal="center" vertical="center" wrapText="1"/>
    </xf>
    <xf numFmtId="172" fontId="36" fillId="0" borderId="0" xfId="2" applyNumberFormat="1" applyFont="1" applyAlignment="1">
      <alignment horizontal="center" vertical="center"/>
    </xf>
    <xf numFmtId="177" fontId="33" fillId="0" borderId="26" xfId="2" applyNumberFormat="1" applyFont="1" applyBorder="1" applyAlignment="1">
      <alignment vertical="center"/>
    </xf>
    <xf numFmtId="177" fontId="33" fillId="0" borderId="30" xfId="2" applyNumberFormat="1" applyFont="1" applyBorder="1" applyAlignment="1">
      <alignment vertical="center"/>
    </xf>
    <xf numFmtId="177" fontId="38" fillId="0" borderId="2" xfId="2" applyNumberFormat="1" applyFont="1" applyBorder="1" applyAlignment="1">
      <alignment vertical="center"/>
    </xf>
    <xf numFmtId="178" fontId="33" fillId="0" borderId="7" xfId="2" applyNumberFormat="1" applyFont="1" applyBorder="1" applyAlignment="1">
      <alignment vertical="center"/>
    </xf>
    <xf numFmtId="176" fontId="33" fillId="0" borderId="1" xfId="2" applyNumberFormat="1" applyFont="1" applyBorder="1" applyAlignment="1">
      <alignment horizontal="center" vertical="center"/>
    </xf>
    <xf numFmtId="179" fontId="16" fillId="0" borderId="1" xfId="8" applyNumberFormat="1" applyFont="1" applyFill="1" applyBorder="1" applyAlignment="1">
      <alignment vertical="center"/>
    </xf>
    <xf numFmtId="178" fontId="33" fillId="0" borderId="1" xfId="2" applyNumberFormat="1" applyFont="1" applyBorder="1" applyAlignment="1">
      <alignment vertical="center"/>
    </xf>
    <xf numFmtId="178" fontId="33" fillId="0" borderId="31" xfId="2" applyNumberFormat="1" applyFont="1" applyBorder="1" applyAlignment="1">
      <alignment vertical="center"/>
    </xf>
    <xf numFmtId="178" fontId="33" fillId="0" borderId="24" xfId="2" applyNumberFormat="1" applyFont="1" applyBorder="1" applyAlignment="1">
      <alignment vertical="center"/>
    </xf>
    <xf numFmtId="178" fontId="33" fillId="0" borderId="28" xfId="2" applyNumberFormat="1" applyFont="1" applyBorder="1" applyAlignment="1">
      <alignment vertical="center"/>
    </xf>
    <xf numFmtId="178" fontId="33" fillId="0" borderId="27" xfId="2" applyNumberFormat="1" applyFont="1" applyBorder="1" applyAlignment="1">
      <alignment vertical="center"/>
    </xf>
    <xf numFmtId="178" fontId="16" fillId="0" borderId="5" xfId="2" applyNumberFormat="1" applyFont="1" applyBorder="1" applyAlignment="1">
      <alignment vertical="center"/>
    </xf>
    <xf numFmtId="178" fontId="16" fillId="0" borderId="29" xfId="2" applyNumberFormat="1" applyFont="1" applyBorder="1" applyAlignment="1">
      <alignment vertical="center"/>
    </xf>
    <xf numFmtId="179" fontId="39" fillId="0" borderId="5" xfId="2" applyNumberFormat="1" applyFont="1" applyBorder="1" applyAlignment="1">
      <alignment horizontal="right" vertical="center"/>
    </xf>
    <xf numFmtId="179" fontId="16" fillId="0" borderId="7" xfId="8" applyNumberFormat="1" applyFont="1" applyFill="1" applyBorder="1" applyAlignment="1">
      <alignment vertical="center"/>
    </xf>
    <xf numFmtId="178" fontId="38" fillId="14" borderId="25" xfId="2" applyNumberFormat="1" applyFont="1" applyFill="1" applyBorder="1" applyAlignment="1">
      <alignment vertical="center"/>
    </xf>
    <xf numFmtId="170" fontId="38" fillId="14" borderId="5" xfId="2" applyNumberFormat="1" applyFont="1" applyFill="1" applyBorder="1" applyAlignment="1">
      <alignment vertical="center"/>
    </xf>
    <xf numFmtId="171" fontId="33" fillId="0" borderId="0" xfId="2" applyNumberFormat="1" applyFont="1" applyAlignment="1">
      <alignment vertical="center"/>
    </xf>
    <xf numFmtId="0" fontId="44" fillId="0" borderId="0" xfId="0" applyFont="1" applyAlignment="1">
      <alignment horizontal="right" vertical="center"/>
    </xf>
    <xf numFmtId="170" fontId="45" fillId="0" borderId="0" xfId="0" applyNumberFormat="1" applyFont="1" applyAlignment="1">
      <alignment vertical="center"/>
    </xf>
    <xf numFmtId="172" fontId="46" fillId="0" borderId="0" xfId="0" applyNumberFormat="1" applyFont="1" applyAlignment="1">
      <alignment vertical="center"/>
    </xf>
    <xf numFmtId="10" fontId="37" fillId="0" borderId="0" xfId="1" applyNumberFormat="1" applyFont="1" applyFill="1" applyBorder="1" applyAlignment="1">
      <alignment vertical="center"/>
    </xf>
    <xf numFmtId="0" fontId="39" fillId="0" borderId="0" xfId="0" applyFont="1" applyAlignment="1">
      <alignment vertical="center"/>
    </xf>
    <xf numFmtId="4" fontId="47" fillId="0" borderId="0" xfId="0" applyNumberFormat="1" applyFont="1" applyAlignment="1">
      <alignment vertical="center"/>
    </xf>
    <xf numFmtId="170" fontId="39" fillId="0" borderId="0" xfId="0" applyNumberFormat="1" applyFont="1" applyAlignment="1">
      <alignment vertical="center"/>
    </xf>
    <xf numFmtId="44" fontId="33" fillId="0" borderId="0" xfId="8" applyFont="1" applyAlignment="1">
      <alignment vertical="center"/>
    </xf>
    <xf numFmtId="0" fontId="0" fillId="0" borderId="0" xfId="0"/>
    <xf numFmtId="4" fontId="15" fillId="14" borderId="48" xfId="0" applyNumberFormat="1" applyFont="1" applyFill="1" applyBorder="1" applyAlignment="1">
      <alignment vertical="center"/>
    </xf>
    <xf numFmtId="14" fontId="16" fillId="0" borderId="42" xfId="0" applyNumberFormat="1" applyFont="1" applyBorder="1" applyAlignment="1">
      <alignment horizontal="center" vertical="center" wrapText="1"/>
    </xf>
    <xf numFmtId="0" fontId="6" fillId="17" borderId="47" xfId="0" applyFont="1" applyFill="1" applyBorder="1" applyAlignment="1">
      <alignment vertical="center"/>
    </xf>
    <xf numFmtId="0" fontId="6" fillId="17" borderId="46" xfId="0" applyFont="1" applyFill="1" applyBorder="1" applyAlignment="1">
      <alignment vertical="center"/>
    </xf>
    <xf numFmtId="170" fontId="16" fillId="14" borderId="61" xfId="0" applyNumberFormat="1" applyFont="1" applyFill="1" applyBorder="1" applyAlignment="1">
      <alignment horizontal="center" vertical="center" wrapText="1"/>
    </xf>
    <xf numFmtId="170" fontId="16" fillId="14" borderId="62" xfId="0" applyNumberFormat="1" applyFont="1" applyFill="1" applyBorder="1" applyAlignment="1">
      <alignment horizontal="center" vertical="center" wrapText="1"/>
    </xf>
    <xf numFmtId="14" fontId="16" fillId="0" borderId="66" xfId="0" applyNumberFormat="1" applyFont="1" applyBorder="1" applyAlignment="1">
      <alignment horizontal="center" vertical="center" wrapText="1"/>
    </xf>
    <xf numFmtId="14" fontId="16" fillId="0" borderId="67" xfId="0" applyNumberFormat="1" applyFont="1" applyBorder="1" applyAlignment="1">
      <alignment horizontal="center" vertical="center" wrapText="1"/>
    </xf>
    <xf numFmtId="0" fontId="6" fillId="17" borderId="16" xfId="0" applyFont="1" applyFill="1" applyBorder="1" applyAlignment="1">
      <alignment vertical="center"/>
    </xf>
    <xf numFmtId="170" fontId="16" fillId="14" borderId="69" xfId="0" applyNumberFormat="1" applyFont="1" applyFill="1" applyBorder="1" applyAlignment="1">
      <alignment horizontal="center" vertical="center" wrapText="1"/>
    </xf>
    <xf numFmtId="0" fontId="16" fillId="0" borderId="5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48" xfId="0" applyFont="1" applyBorder="1" applyAlignment="1">
      <alignment horizontal="center" vertical="center" wrapText="1"/>
    </xf>
    <xf numFmtId="170" fontId="16" fillId="0" borderId="15" xfId="0"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170" fontId="16" fillId="0" borderId="16" xfId="0" applyNumberFormat="1" applyFont="1" applyBorder="1" applyAlignment="1">
      <alignment horizontal="center" vertical="center" wrapText="1"/>
    </xf>
    <xf numFmtId="188" fontId="16" fillId="0" borderId="76" xfId="0" applyNumberFormat="1" applyFont="1" applyBorder="1" applyAlignment="1">
      <alignment horizontal="center" vertical="center" wrapText="1"/>
    </xf>
    <xf numFmtId="14" fontId="16" fillId="0" borderId="80" xfId="0" applyNumberFormat="1" applyFont="1" applyBorder="1" applyAlignment="1">
      <alignment horizontal="center" vertical="center" wrapText="1"/>
    </xf>
    <xf numFmtId="182" fontId="16" fillId="0" borderId="9" xfId="0" applyNumberFormat="1" applyFont="1" applyBorder="1" applyAlignment="1">
      <alignment horizontal="center" vertical="center" wrapText="1"/>
    </xf>
    <xf numFmtId="183" fontId="16" fillId="6" borderId="44" xfId="0" applyNumberFormat="1" applyFont="1" applyFill="1" applyBorder="1" applyAlignment="1">
      <alignment horizontal="center" vertical="center" wrapText="1"/>
    </xf>
    <xf numFmtId="1" fontId="16" fillId="6" borderId="81" xfId="0" applyNumberFormat="1" applyFont="1" applyFill="1" applyBorder="1" applyAlignment="1">
      <alignment horizontal="center" vertical="center" wrapText="1"/>
    </xf>
    <xf numFmtId="170" fontId="16" fillId="16" borderId="40" xfId="8" applyNumberFormat="1" applyFont="1" applyFill="1" applyBorder="1" applyAlignment="1">
      <alignment horizontal="center" vertical="center" wrapText="1"/>
    </xf>
    <xf numFmtId="170" fontId="16" fillId="16" borderId="44" xfId="0" applyNumberFormat="1" applyFont="1" applyFill="1" applyBorder="1" applyAlignment="1">
      <alignment horizontal="center" vertical="center" wrapText="1"/>
    </xf>
    <xf numFmtId="1" fontId="16" fillId="0" borderId="51" xfId="0" applyNumberFormat="1" applyFont="1" applyBorder="1" applyAlignment="1">
      <alignment vertical="center" wrapText="1"/>
    </xf>
    <xf numFmtId="183" fontId="16" fillId="6" borderId="40" xfId="0" applyNumberFormat="1" applyFont="1" applyFill="1" applyBorder="1" applyAlignment="1">
      <alignment horizontal="center" vertical="center" wrapText="1"/>
    </xf>
    <xf numFmtId="1" fontId="16" fillId="0" borderId="46" xfId="0" applyNumberFormat="1" applyFont="1" applyBorder="1" applyAlignment="1">
      <alignment vertical="center" wrapText="1"/>
    </xf>
    <xf numFmtId="14" fontId="16" fillId="0" borderId="93" xfId="0" applyNumberFormat="1" applyFont="1" applyBorder="1" applyAlignment="1">
      <alignment horizontal="center" vertical="center" wrapText="1"/>
    </xf>
    <xf numFmtId="182" fontId="16" fillId="0" borderId="16" xfId="0" applyNumberFormat="1" applyFont="1" applyBorder="1" applyAlignment="1">
      <alignment horizontal="center" vertical="center" wrapText="1"/>
    </xf>
    <xf numFmtId="1" fontId="16" fillId="0" borderId="67" xfId="0" applyNumberFormat="1" applyFont="1" applyBorder="1" applyAlignment="1">
      <alignment vertical="center" wrapText="1"/>
    </xf>
    <xf numFmtId="14" fontId="16" fillId="0" borderId="24" xfId="0" applyNumberFormat="1" applyFont="1" applyBorder="1" applyAlignment="1">
      <alignment horizontal="center" vertical="center" wrapText="1"/>
    </xf>
    <xf numFmtId="182" fontId="16" fillId="0" borderId="1" xfId="0" applyNumberFormat="1" applyFont="1" applyBorder="1" applyAlignment="1">
      <alignment horizontal="center" vertical="center" wrapText="1"/>
    </xf>
    <xf numFmtId="183" fontId="16" fillId="6" borderId="26" xfId="0" applyNumberFormat="1" applyFont="1" applyFill="1" applyBorder="1" applyAlignment="1">
      <alignment horizontal="center" vertical="center" wrapText="1"/>
    </xf>
    <xf numFmtId="0" fontId="10" fillId="19" borderId="46" xfId="0" applyFont="1" applyFill="1" applyBorder="1" applyAlignment="1">
      <alignment horizontal="center" vertical="center" wrapText="1"/>
    </xf>
    <xf numFmtId="190" fontId="51" fillId="15" borderId="72" xfId="0" applyNumberFormat="1" applyFont="1" applyFill="1" applyBorder="1" applyAlignment="1">
      <alignment horizontal="center" vertical="center" wrapText="1"/>
    </xf>
    <xf numFmtId="190" fontId="51" fillId="15" borderId="71" xfId="0" applyNumberFormat="1" applyFont="1" applyFill="1" applyBorder="1" applyAlignment="1">
      <alignment horizontal="center" vertical="center" wrapText="1"/>
    </xf>
    <xf numFmtId="181" fontId="16" fillId="14" borderId="86" xfId="0" applyNumberFormat="1" applyFont="1" applyFill="1" applyBorder="1" applyAlignment="1">
      <alignment horizontal="center" vertical="center" wrapText="1"/>
    </xf>
    <xf numFmtId="181" fontId="16" fillId="14" borderId="51" xfId="0" applyNumberFormat="1" applyFont="1" applyFill="1" applyBorder="1" applyAlignment="1">
      <alignment horizontal="center" vertical="center" wrapText="1"/>
    </xf>
    <xf numFmtId="188" fontId="16" fillId="0" borderId="42" xfId="0" applyNumberFormat="1" applyFont="1" applyBorder="1" applyAlignment="1">
      <alignment horizontal="center" vertical="center" wrapText="1"/>
    </xf>
    <xf numFmtId="188" fontId="16" fillId="0" borderId="19" xfId="0" applyNumberFormat="1" applyFont="1" applyBorder="1" applyAlignment="1">
      <alignment horizontal="center" vertical="center" wrapText="1"/>
    </xf>
    <xf numFmtId="181" fontId="16" fillId="14" borderId="92" xfId="0" applyNumberFormat="1" applyFont="1" applyFill="1" applyBorder="1" applyAlignment="1">
      <alignment horizontal="center" vertical="center" wrapText="1"/>
    </xf>
    <xf numFmtId="169" fontId="16" fillId="0" borderId="100" xfId="0" applyNumberFormat="1" applyFont="1" applyBorder="1" applyAlignment="1">
      <alignment horizontal="center" vertical="center" wrapText="1"/>
    </xf>
    <xf numFmtId="169" fontId="16" fillId="0" borderId="101" xfId="0" applyNumberFormat="1" applyFont="1" applyBorder="1" applyAlignment="1">
      <alignment horizontal="center" vertical="center" wrapText="1"/>
    </xf>
    <xf numFmtId="169" fontId="16" fillId="0" borderId="103" xfId="0" applyNumberFormat="1" applyFont="1" applyBorder="1" applyAlignment="1">
      <alignment horizontal="center" vertical="center" wrapText="1"/>
    </xf>
    <xf numFmtId="170" fontId="54" fillId="18" borderId="102" xfId="0" applyNumberFormat="1" applyFont="1" applyFill="1" applyBorder="1" applyAlignment="1">
      <alignment vertical="center"/>
    </xf>
    <xf numFmtId="4" fontId="52" fillId="18" borderId="5" xfId="0" applyNumberFormat="1" applyFont="1" applyFill="1" applyBorder="1" applyAlignment="1">
      <alignment horizontal="center" vertical="center"/>
    </xf>
    <xf numFmtId="4" fontId="52" fillId="18" borderId="37" xfId="0" applyNumberFormat="1" applyFont="1" applyFill="1" applyBorder="1" applyAlignment="1">
      <alignment horizontal="center" vertical="center"/>
    </xf>
    <xf numFmtId="166" fontId="16" fillId="18" borderId="85" xfId="0" applyNumberFormat="1" applyFont="1" applyFill="1" applyBorder="1" applyAlignment="1">
      <alignment vertical="center" wrapText="1"/>
    </xf>
    <xf numFmtId="166" fontId="16" fillId="18" borderId="61" xfId="0" applyNumberFormat="1" applyFont="1" applyFill="1" applyBorder="1" applyAlignment="1">
      <alignment vertical="center" wrapText="1"/>
    </xf>
    <xf numFmtId="166" fontId="16" fillId="18" borderId="62" xfId="0" applyNumberFormat="1" applyFont="1" applyFill="1" applyBorder="1" applyAlignment="1">
      <alignment vertical="center" wrapText="1"/>
    </xf>
    <xf numFmtId="191" fontId="10" fillId="22" borderId="108" xfId="0" applyNumberFormat="1" applyFont="1" applyFill="1" applyBorder="1" applyAlignment="1">
      <alignment horizontal="center" vertical="center" wrapText="1"/>
    </xf>
    <xf numFmtId="169" fontId="27" fillId="18" borderId="105" xfId="0" applyNumberFormat="1" applyFont="1" applyFill="1" applyBorder="1" applyAlignment="1">
      <alignment horizontal="center" vertical="center"/>
    </xf>
    <xf numFmtId="188" fontId="8" fillId="22" borderId="105" xfId="0" applyNumberFormat="1" applyFont="1" applyFill="1" applyBorder="1" applyAlignment="1">
      <alignment horizontal="center" vertical="center" wrapText="1"/>
    </xf>
    <xf numFmtId="182" fontId="6" fillId="18" borderId="106" xfId="0" applyNumberFormat="1" applyFont="1" applyFill="1" applyBorder="1" applyAlignment="1">
      <alignment horizontal="center" vertical="center"/>
    </xf>
    <xf numFmtId="187" fontId="16" fillId="23" borderId="107" xfId="0" applyNumberFormat="1" applyFont="1" applyFill="1" applyBorder="1" applyAlignment="1">
      <alignment horizontal="center" vertical="center" wrapText="1"/>
    </xf>
    <xf numFmtId="169" fontId="27" fillId="18" borderId="104" xfId="0" applyNumberFormat="1" applyFont="1" applyFill="1" applyBorder="1" applyAlignment="1">
      <alignment horizontal="center" vertical="center"/>
    </xf>
    <xf numFmtId="14" fontId="16" fillId="0" borderId="96" xfId="0" applyNumberFormat="1" applyFont="1" applyBorder="1" applyAlignment="1">
      <alignment horizontal="center" vertical="center" wrapText="1"/>
    </xf>
    <xf numFmtId="170" fontId="16" fillId="14" borderId="113" xfId="0" applyNumberFormat="1" applyFont="1" applyFill="1" applyBorder="1" applyAlignment="1">
      <alignment horizontal="center" vertical="center" wrapText="1"/>
    </xf>
    <xf numFmtId="14" fontId="16" fillId="0" borderId="114" xfId="0" applyNumberFormat="1" applyFont="1" applyBorder="1" applyAlignment="1">
      <alignment horizontal="center" vertical="center" wrapText="1"/>
    </xf>
    <xf numFmtId="170" fontId="16" fillId="14" borderId="95" xfId="0" applyNumberFormat="1" applyFont="1" applyFill="1" applyBorder="1" applyAlignment="1">
      <alignment horizontal="center" vertical="center" wrapText="1"/>
    </xf>
    <xf numFmtId="170" fontId="16" fillId="14" borderId="90" xfId="0" applyNumberFormat="1" applyFont="1" applyFill="1" applyBorder="1" applyAlignment="1">
      <alignment horizontal="center" vertical="center" wrapText="1"/>
    </xf>
    <xf numFmtId="0" fontId="6" fillId="17" borderId="104" xfId="0" applyFont="1" applyFill="1" applyBorder="1" applyAlignment="1">
      <alignment vertical="center"/>
    </xf>
    <xf numFmtId="0" fontId="6" fillId="17" borderId="116" xfId="0" applyFont="1" applyFill="1" applyBorder="1" applyAlignment="1">
      <alignment vertical="center"/>
    </xf>
    <xf numFmtId="0" fontId="6" fillId="17" borderId="106" xfId="0" applyFont="1" applyFill="1" applyBorder="1" applyAlignment="1">
      <alignment vertical="center"/>
    </xf>
    <xf numFmtId="191" fontId="10" fillId="14" borderId="117" xfId="0" applyNumberFormat="1" applyFont="1" applyFill="1" applyBorder="1" applyAlignment="1">
      <alignment horizontal="center" vertical="center" wrapText="1"/>
    </xf>
    <xf numFmtId="189" fontId="6" fillId="17" borderId="116" xfId="0" applyNumberFormat="1" applyFont="1" applyFill="1" applyBorder="1" applyAlignment="1">
      <alignment horizontal="center" vertical="center"/>
    </xf>
    <xf numFmtId="172" fontId="10" fillId="0" borderId="0" xfId="2" applyNumberFormat="1" applyFont="1" applyAlignment="1">
      <alignment horizontal="right" vertical="center"/>
    </xf>
    <xf numFmtId="172" fontId="55" fillId="0" borderId="0" xfId="2" applyNumberFormat="1" applyFont="1" applyAlignment="1">
      <alignment horizontal="right" vertical="center"/>
    </xf>
    <xf numFmtId="170" fontId="16" fillId="16" borderId="26" xfId="0" applyNumberFormat="1" applyFont="1" applyFill="1" applyBorder="1" applyAlignment="1">
      <alignment horizontal="center" vertical="center" wrapText="1"/>
    </xf>
    <xf numFmtId="166" fontId="16" fillId="18" borderId="89" xfId="0" applyNumberFormat="1" applyFont="1" applyFill="1" applyBorder="1" applyAlignment="1">
      <alignment horizontal="center" vertical="center" wrapText="1"/>
    </xf>
    <xf numFmtId="166" fontId="16" fillId="18" borderId="94" xfId="0" applyNumberFormat="1" applyFont="1" applyFill="1" applyBorder="1" applyAlignment="1">
      <alignment horizontal="center" vertical="center" wrapText="1"/>
    </xf>
    <xf numFmtId="166" fontId="16" fillId="18" borderId="88" xfId="0" applyNumberFormat="1" applyFont="1" applyFill="1" applyBorder="1" applyAlignment="1">
      <alignment horizontal="center" vertical="center" wrapText="1"/>
    </xf>
    <xf numFmtId="0" fontId="18" fillId="22" borderId="122" xfId="0" applyFont="1" applyFill="1" applyBorder="1" applyAlignment="1">
      <alignment horizontal="center" vertical="center" wrapText="1"/>
    </xf>
    <xf numFmtId="166" fontId="31" fillId="9" borderId="123" xfId="2" applyNumberFormat="1" applyFont="1" applyFill="1" applyBorder="1" applyAlignment="1">
      <alignment horizontal="center" vertical="center" wrapText="1"/>
    </xf>
    <xf numFmtId="172" fontId="18" fillId="0" borderId="125" xfId="2" applyNumberFormat="1" applyFont="1" applyBorder="1" applyAlignment="1">
      <alignment horizontal="left" vertical="center"/>
    </xf>
    <xf numFmtId="172" fontId="18" fillId="0" borderId="38" xfId="2" applyNumberFormat="1" applyFont="1" applyBorder="1" applyAlignment="1">
      <alignment horizontal="center" vertical="center"/>
    </xf>
    <xf numFmtId="172" fontId="18" fillId="0" borderId="127" xfId="2" applyNumberFormat="1" applyFont="1" applyBorder="1" applyAlignment="1">
      <alignment horizontal="center" vertical="center"/>
    </xf>
    <xf numFmtId="0" fontId="33" fillId="0" borderId="124" xfId="2" applyFont="1" applyBorder="1" applyAlignment="1">
      <alignment vertical="center"/>
    </xf>
    <xf numFmtId="0" fontId="16" fillId="0" borderId="128" xfId="2" applyFont="1" applyBorder="1" applyAlignment="1">
      <alignment vertical="center"/>
    </xf>
    <xf numFmtId="0" fontId="16" fillId="0" borderId="125" xfId="2" applyFont="1" applyBorder="1" applyAlignment="1">
      <alignment vertical="center"/>
    </xf>
    <xf numFmtId="0" fontId="33" fillId="0" borderId="60" xfId="2" applyFont="1" applyBorder="1" applyAlignment="1">
      <alignment vertical="center"/>
    </xf>
    <xf numFmtId="0" fontId="16" fillId="0" borderId="38" xfId="2" applyFont="1" applyBorder="1" applyAlignment="1">
      <alignment vertical="center"/>
    </xf>
    <xf numFmtId="0" fontId="33" fillId="0" borderId="126" xfId="2" applyFont="1" applyBorder="1" applyAlignment="1">
      <alignment vertical="center"/>
    </xf>
    <xf numFmtId="0" fontId="16" fillId="0" borderId="129" xfId="2" applyFont="1" applyBorder="1" applyAlignment="1">
      <alignment vertical="center"/>
    </xf>
    <xf numFmtId="0" fontId="16" fillId="0" borderId="127" xfId="2" applyFont="1" applyBorder="1" applyAlignment="1">
      <alignment vertical="center"/>
    </xf>
    <xf numFmtId="170" fontId="33" fillId="0" borderId="26" xfId="8" applyNumberFormat="1" applyFont="1" applyFill="1" applyBorder="1" applyAlignment="1">
      <alignment horizontal="center" vertical="center"/>
    </xf>
    <xf numFmtId="170" fontId="33" fillId="0" borderId="24" xfId="8" applyNumberFormat="1" applyFont="1" applyFill="1" applyBorder="1" applyAlignment="1">
      <alignment horizontal="center" vertical="center"/>
    </xf>
    <xf numFmtId="179" fontId="18" fillId="0" borderId="1" xfId="2" applyNumberFormat="1" applyFont="1" applyBorder="1" applyAlignment="1">
      <alignment vertical="center"/>
    </xf>
    <xf numFmtId="179" fontId="18" fillId="0" borderId="7" xfId="2" applyNumberFormat="1" applyFont="1" applyBorder="1" applyAlignment="1">
      <alignment vertical="center"/>
    </xf>
    <xf numFmtId="0" fontId="18" fillId="0" borderId="0" xfId="0" applyFont="1" applyAlignment="1">
      <alignment horizontal="right" vertical="center"/>
    </xf>
    <xf numFmtId="0" fontId="18" fillId="2" borderId="2" xfId="0" applyFont="1" applyFill="1" applyBorder="1" applyAlignment="1">
      <alignment horizontal="center" vertical="center" wrapText="1"/>
    </xf>
    <xf numFmtId="170" fontId="16" fillId="0" borderId="46" xfId="0" applyNumberFormat="1" applyFont="1" applyBorder="1" applyAlignment="1">
      <alignment horizontal="center" vertical="center" wrapText="1"/>
    </xf>
    <xf numFmtId="170" fontId="37" fillId="24" borderId="62" xfId="0" applyNumberFormat="1" applyFont="1" applyFill="1" applyBorder="1" applyAlignment="1">
      <alignment horizontal="center" vertical="center" wrapText="1"/>
    </xf>
    <xf numFmtId="170" fontId="37" fillId="24" borderId="78" xfId="0" applyNumberFormat="1" applyFont="1" applyFill="1" applyBorder="1" applyAlignment="1">
      <alignment horizontal="center" vertical="center" wrapText="1"/>
    </xf>
    <xf numFmtId="169" fontId="18" fillId="25" borderId="5" xfId="0" applyNumberFormat="1" applyFont="1" applyFill="1" applyBorder="1" applyAlignment="1">
      <alignment horizontal="center" vertical="center" wrapText="1"/>
    </xf>
    <xf numFmtId="182" fontId="31" fillId="11" borderId="19" xfId="0" applyNumberFormat="1" applyFont="1" applyFill="1" applyBorder="1" applyAlignment="1">
      <alignment horizontal="center" vertical="center" wrapText="1"/>
    </xf>
    <xf numFmtId="184" fontId="31" fillId="11" borderId="16" xfId="0" applyNumberFormat="1" applyFont="1" applyFill="1" applyBorder="1" applyAlignment="1">
      <alignment horizontal="center" vertical="center" wrapText="1"/>
    </xf>
    <xf numFmtId="170" fontId="37" fillId="0" borderId="7" xfId="2" applyNumberFormat="1" applyFont="1"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16" fillId="2" borderId="42" xfId="2" applyFont="1" applyFill="1" applyBorder="1" applyAlignment="1">
      <alignment horizontal="left" vertical="center" wrapText="1"/>
    </xf>
    <xf numFmtId="0" fontId="16" fillId="2" borderId="73" xfId="2" applyFont="1" applyFill="1" applyBorder="1" applyAlignment="1">
      <alignment horizontal="left" vertical="center" wrapText="1"/>
    </xf>
    <xf numFmtId="0" fontId="31" fillId="12" borderId="39" xfId="2" applyFont="1" applyFill="1" applyBorder="1" applyAlignment="1">
      <alignment horizontal="right" vertical="center"/>
    </xf>
    <xf numFmtId="0" fontId="61" fillId="0" borderId="0" xfId="2" applyFont="1" applyAlignment="1">
      <alignment vertical="center"/>
    </xf>
    <xf numFmtId="0" fontId="18" fillId="2" borderId="42" xfId="2" applyFont="1" applyFill="1" applyBorder="1" applyAlignment="1">
      <alignment horizontal="center" vertical="center"/>
    </xf>
    <xf numFmtId="0" fontId="18" fillId="2" borderId="43" xfId="2" applyFont="1" applyFill="1" applyBorder="1" applyAlignment="1">
      <alignment horizontal="center" vertical="center" wrapText="1"/>
    </xf>
    <xf numFmtId="0" fontId="31" fillId="12" borderId="17" xfId="2" applyFont="1" applyFill="1" applyBorder="1" applyAlignment="1">
      <alignment horizontal="right" vertical="center"/>
    </xf>
    <xf numFmtId="166" fontId="62" fillId="9" borderId="133" xfId="1" applyNumberFormat="1" applyFont="1" applyFill="1" applyBorder="1" applyAlignment="1">
      <alignment horizontal="center" vertical="center" wrapText="1"/>
    </xf>
    <xf numFmtId="172" fontId="62" fillId="9" borderId="5" xfId="2" applyNumberFormat="1" applyFont="1" applyFill="1" applyBorder="1" applyAlignment="1">
      <alignment horizontal="center" vertical="center"/>
    </xf>
    <xf numFmtId="0" fontId="31" fillId="9" borderId="134" xfId="2" applyFont="1" applyFill="1" applyBorder="1" applyAlignment="1">
      <alignment horizontal="right" vertical="center"/>
    </xf>
    <xf numFmtId="172" fontId="31" fillId="9" borderId="135" xfId="2" applyNumberFormat="1" applyFont="1" applyFill="1" applyBorder="1" applyAlignment="1">
      <alignment horizontal="center" vertical="center"/>
    </xf>
    <xf numFmtId="172" fontId="62" fillId="9" borderId="136" xfId="2" applyNumberFormat="1" applyFont="1" applyFill="1" applyBorder="1" applyAlignment="1">
      <alignment horizontal="center" vertical="center"/>
    </xf>
    <xf numFmtId="0" fontId="18" fillId="15" borderId="42" xfId="2" applyFont="1" applyFill="1" applyBorder="1" applyAlignment="1">
      <alignment horizontal="center" vertical="center"/>
    </xf>
    <xf numFmtId="0" fontId="18" fillId="15" borderId="1" xfId="2" applyFont="1" applyFill="1" applyBorder="1" applyAlignment="1">
      <alignment horizontal="center" vertical="center" wrapText="1"/>
    </xf>
    <xf numFmtId="0" fontId="16" fillId="15" borderId="42" xfId="2" applyFont="1" applyFill="1" applyBorder="1" applyAlignment="1">
      <alignment horizontal="left" vertical="center" wrapText="1"/>
    </xf>
    <xf numFmtId="0" fontId="16" fillId="15" borderId="73" xfId="2" applyFont="1" applyFill="1" applyBorder="1" applyAlignment="1">
      <alignment horizontal="left" vertical="center" wrapText="1"/>
    </xf>
    <xf numFmtId="0" fontId="18" fillId="22" borderId="42" xfId="2" applyFont="1" applyFill="1" applyBorder="1" applyAlignment="1">
      <alignment horizontal="center" vertical="center"/>
    </xf>
    <xf numFmtId="0" fontId="18" fillId="22" borderId="1" xfId="2" applyFont="1" applyFill="1" applyBorder="1" applyAlignment="1">
      <alignment horizontal="center" vertical="center" wrapText="1"/>
    </xf>
    <xf numFmtId="0" fontId="16" fillId="22" borderId="17" xfId="2" applyFont="1" applyFill="1" applyBorder="1" applyAlignment="1">
      <alignment horizontal="left" vertical="center" wrapText="1"/>
    </xf>
    <xf numFmtId="0" fontId="16" fillId="22" borderId="42" xfId="2" applyFont="1" applyFill="1" applyBorder="1" applyAlignment="1">
      <alignment horizontal="left" vertical="center" wrapText="1"/>
    </xf>
    <xf numFmtId="0" fontId="16" fillId="22" borderId="73" xfId="2" applyFont="1" applyFill="1" applyBorder="1" applyAlignment="1">
      <alignment horizontal="left" vertical="center" wrapText="1"/>
    </xf>
    <xf numFmtId="0" fontId="18" fillId="21" borderId="42" xfId="2" applyFont="1" applyFill="1" applyBorder="1" applyAlignment="1">
      <alignment horizontal="center" vertical="center"/>
    </xf>
    <xf numFmtId="0" fontId="18" fillId="21" borderId="1" xfId="2" applyFont="1" applyFill="1" applyBorder="1" applyAlignment="1">
      <alignment horizontal="center" vertical="center" wrapText="1"/>
    </xf>
    <xf numFmtId="0" fontId="16" fillId="21" borderId="42" xfId="2" applyFont="1" applyFill="1" applyBorder="1" applyAlignment="1">
      <alignment horizontal="left" vertical="center" wrapText="1"/>
    </xf>
    <xf numFmtId="0" fontId="16" fillId="21" borderId="73" xfId="2" applyFont="1" applyFill="1" applyBorder="1" applyAlignment="1">
      <alignment horizontal="left" vertical="center" wrapText="1"/>
    </xf>
    <xf numFmtId="0" fontId="31" fillId="12" borderId="137" xfId="2" applyFont="1" applyFill="1" applyBorder="1" applyAlignment="1">
      <alignment horizontal="right" vertical="center"/>
    </xf>
    <xf numFmtId="0" fontId="18" fillId="27" borderId="42" xfId="2" applyFont="1" applyFill="1" applyBorder="1" applyAlignment="1">
      <alignment horizontal="center" vertical="center"/>
    </xf>
    <xf numFmtId="0" fontId="18" fillId="27" borderId="1" xfId="2" applyFont="1" applyFill="1" applyBorder="1" applyAlignment="1">
      <alignment horizontal="center" vertical="center" wrapText="1"/>
    </xf>
    <xf numFmtId="0" fontId="16" fillId="21" borderId="1" xfId="2" applyFont="1" applyFill="1" applyBorder="1" applyAlignment="1">
      <alignment horizontal="left" vertical="center" wrapText="1"/>
    </xf>
    <xf numFmtId="0" fontId="16" fillId="21" borderId="7" xfId="2" applyFont="1" applyFill="1" applyBorder="1" applyAlignment="1">
      <alignment horizontal="left" vertical="center" wrapText="1"/>
    </xf>
    <xf numFmtId="0" fontId="37" fillId="20" borderId="1" xfId="2" applyFont="1" applyFill="1" applyBorder="1" applyAlignment="1">
      <alignment vertical="center"/>
    </xf>
    <xf numFmtId="0" fontId="16" fillId="22" borderId="5" xfId="2" applyFont="1" applyFill="1" applyBorder="1" applyAlignment="1">
      <alignment horizontal="left" vertical="center" wrapText="1"/>
    </xf>
    <xf numFmtId="0" fontId="16" fillId="22" borderId="1" xfId="2" applyFont="1" applyFill="1" applyBorder="1" applyAlignment="1">
      <alignment horizontal="left" vertical="center" wrapText="1"/>
    </xf>
    <xf numFmtId="0" fontId="16" fillId="22" borderId="7" xfId="2" applyFont="1" applyFill="1" applyBorder="1" applyAlignment="1">
      <alignment horizontal="left" vertical="center" wrapText="1"/>
    </xf>
    <xf numFmtId="0" fontId="18" fillId="15" borderId="24" xfId="2" applyFont="1" applyFill="1" applyBorder="1" applyAlignment="1">
      <alignment horizontal="center" vertical="center"/>
    </xf>
    <xf numFmtId="0" fontId="16" fillId="15" borderId="1" xfId="2" applyFont="1" applyFill="1" applyBorder="1" applyAlignment="1">
      <alignment horizontal="left" vertical="center" wrapText="1"/>
    </xf>
    <xf numFmtId="0" fontId="16" fillId="15" borderId="7" xfId="2" applyFont="1" applyFill="1" applyBorder="1" applyAlignment="1">
      <alignment horizontal="left" vertical="center" wrapText="1"/>
    </xf>
    <xf numFmtId="0" fontId="33" fillId="16" borderId="7" xfId="2" applyFont="1" applyFill="1" applyBorder="1" applyAlignment="1">
      <alignment horizontal="right" vertical="center"/>
    </xf>
    <xf numFmtId="0" fontId="33" fillId="16" borderId="5" xfId="2" applyFont="1" applyFill="1" applyBorder="1" applyAlignment="1">
      <alignment horizontal="right" vertical="center"/>
    </xf>
    <xf numFmtId="0" fontId="37" fillId="16" borderId="1" xfId="2" applyFont="1" applyFill="1" applyBorder="1" applyAlignment="1">
      <alignment vertical="center"/>
    </xf>
    <xf numFmtId="0" fontId="37" fillId="18" borderId="1" xfId="2" applyFont="1" applyFill="1" applyBorder="1" applyAlignment="1">
      <alignment vertical="center"/>
    </xf>
    <xf numFmtId="0" fontId="64" fillId="0" borderId="0" xfId="2" applyFont="1" applyAlignment="1">
      <alignment vertical="center"/>
    </xf>
    <xf numFmtId="0" fontId="37" fillId="31" borderId="1" xfId="2" applyFont="1" applyFill="1" applyBorder="1" applyAlignment="1">
      <alignment vertical="center"/>
    </xf>
    <xf numFmtId="0" fontId="57" fillId="0" borderId="0" xfId="2" applyFont="1" applyAlignment="1">
      <alignment vertical="center"/>
    </xf>
    <xf numFmtId="178" fontId="56" fillId="18" borderId="121" xfId="0" applyNumberFormat="1" applyFont="1" applyFill="1" applyBorder="1" applyAlignment="1">
      <alignment horizontal="center" vertical="center"/>
    </xf>
    <xf numFmtId="189" fontId="6" fillId="17" borderId="143" xfId="0" applyNumberFormat="1" applyFont="1" applyFill="1" applyBorder="1" applyAlignment="1">
      <alignment horizontal="center" vertical="center"/>
    </xf>
    <xf numFmtId="191" fontId="10" fillId="22" borderId="142" xfId="0" applyNumberFormat="1" applyFont="1" applyFill="1" applyBorder="1" applyAlignment="1">
      <alignment horizontal="center" vertical="center" wrapText="1"/>
    </xf>
    <xf numFmtId="191" fontId="10" fillId="22" borderId="144" xfId="0" applyNumberFormat="1" applyFont="1" applyFill="1" applyBorder="1" applyAlignment="1">
      <alignment horizontal="center" vertical="center" wrapText="1"/>
    </xf>
    <xf numFmtId="0" fontId="10" fillId="22" borderId="47" xfId="0" applyFont="1" applyFill="1" applyBorder="1" applyAlignment="1">
      <alignment horizontal="center" vertical="center" wrapText="1"/>
    </xf>
    <xf numFmtId="4" fontId="15" fillId="16" borderId="52" xfId="0" applyNumberFormat="1" applyFont="1" applyFill="1" applyBorder="1" applyAlignment="1">
      <alignment horizontal="center" vertical="center"/>
    </xf>
    <xf numFmtId="0" fontId="18" fillId="32" borderId="1" xfId="2" applyFont="1" applyFill="1" applyBorder="1" applyAlignment="1">
      <alignment horizontal="center" vertical="center" wrapText="1"/>
    </xf>
    <xf numFmtId="166" fontId="63" fillId="34" borderId="21" xfId="2" applyNumberFormat="1" applyFont="1" applyFill="1" applyBorder="1" applyAlignment="1">
      <alignment horizontal="center" vertical="center" wrapText="1"/>
    </xf>
    <xf numFmtId="0" fontId="18" fillId="22" borderId="1" xfId="2" applyFont="1" applyFill="1" applyBorder="1" applyAlignment="1">
      <alignment horizontal="center" vertical="center"/>
    </xf>
    <xf numFmtId="0" fontId="18" fillId="21" borderId="1" xfId="2" applyFont="1" applyFill="1" applyBorder="1" applyAlignment="1">
      <alignment horizontal="center" vertical="center"/>
    </xf>
    <xf numFmtId="0" fontId="18" fillId="32" borderId="43" xfId="2" applyFont="1" applyFill="1" applyBorder="1" applyAlignment="1">
      <alignment horizontal="center" vertical="center" wrapText="1"/>
    </xf>
    <xf numFmtId="170" fontId="16" fillId="33" borderId="43" xfId="2" applyNumberFormat="1" applyFont="1" applyFill="1" applyBorder="1" applyAlignment="1">
      <alignment horizontal="center" vertical="center" wrapText="1"/>
    </xf>
    <xf numFmtId="166" fontId="63" fillId="34" borderId="145" xfId="2" applyNumberFormat="1" applyFont="1" applyFill="1" applyBorder="1" applyAlignment="1">
      <alignment horizontal="center" vertical="center" wrapText="1"/>
    </xf>
    <xf numFmtId="0" fontId="68" fillId="0" borderId="1" xfId="0" applyFont="1" applyBorder="1"/>
    <xf numFmtId="0" fontId="0" fillId="13" borderId="1" xfId="0" applyFill="1" applyBorder="1"/>
    <xf numFmtId="0" fontId="0" fillId="0" borderId="1" xfId="0" applyBorder="1"/>
    <xf numFmtId="192" fontId="0" fillId="13" borderId="1" xfId="8" applyNumberFormat="1" applyFont="1" applyFill="1" applyBorder="1" applyAlignment="1">
      <alignment horizontal="center"/>
    </xf>
    <xf numFmtId="170" fontId="0" fillId="0" borderId="1" xfId="8" applyNumberFormat="1" applyFont="1" applyBorder="1" applyAlignment="1">
      <alignment horizontal="center"/>
    </xf>
    <xf numFmtId="0" fontId="0" fillId="0" borderId="0" xfId="0" applyAlignment="1">
      <alignment vertical="center" wrapText="1"/>
    </xf>
    <xf numFmtId="0" fontId="50" fillId="35" borderId="1" xfId="0" applyFont="1" applyFill="1" applyBorder="1" applyAlignment="1">
      <alignment vertical="center" wrapText="1"/>
    </xf>
    <xf numFmtId="0" fontId="50" fillId="35" borderId="1" xfId="0" applyFont="1" applyFill="1" applyBorder="1" applyAlignment="1">
      <alignment horizontal="center" vertical="center" wrapText="1"/>
    </xf>
    <xf numFmtId="0" fontId="42" fillId="0" borderId="0" xfId="0" applyFont="1" applyAlignment="1">
      <alignment vertical="center"/>
    </xf>
    <xf numFmtId="166" fontId="16" fillId="10" borderId="1" xfId="0" applyNumberFormat="1" applyFont="1" applyFill="1" applyBorder="1" applyAlignment="1">
      <alignment horizontal="center" vertical="center" wrapText="1"/>
    </xf>
    <xf numFmtId="0" fontId="10" fillId="15" borderId="37" xfId="0" applyFont="1" applyFill="1" applyBorder="1" applyAlignment="1">
      <alignment horizontal="center" vertical="center" wrapText="1"/>
    </xf>
    <xf numFmtId="184" fontId="16" fillId="8" borderId="132" xfId="0" applyNumberFormat="1" applyFont="1" applyFill="1" applyBorder="1" applyAlignment="1">
      <alignment horizontal="center" vertical="center" wrapText="1"/>
    </xf>
    <xf numFmtId="184" fontId="16" fillId="8" borderId="14" xfId="0" applyNumberFormat="1" applyFont="1" applyFill="1" applyBorder="1" applyAlignment="1">
      <alignment horizontal="center" vertical="center" wrapText="1"/>
    </xf>
    <xf numFmtId="184" fontId="16" fillId="8" borderId="31" xfId="0" applyNumberFormat="1" applyFont="1" applyFill="1" applyBorder="1" applyAlignment="1">
      <alignment horizontal="center" vertical="center" wrapText="1"/>
    </xf>
    <xf numFmtId="14" fontId="38" fillId="0" borderId="8" xfId="0" applyNumberFormat="1" applyFont="1" applyBorder="1" applyAlignment="1">
      <alignment horizontal="center" vertical="center" wrapText="1"/>
    </xf>
    <xf numFmtId="0" fontId="18" fillId="15" borderId="24" xfId="2" applyFont="1" applyFill="1" applyBorder="1" applyAlignment="1">
      <alignment horizontal="center" vertical="center" wrapText="1"/>
    </xf>
    <xf numFmtId="166" fontId="16" fillId="10" borderId="24" xfId="2" applyNumberFormat="1" applyFont="1" applyFill="1" applyBorder="1" applyAlignment="1">
      <alignment horizontal="center" vertical="center" wrapText="1"/>
    </xf>
    <xf numFmtId="166" fontId="62" fillId="9" borderId="146" xfId="1" applyNumberFormat="1" applyFont="1" applyFill="1" applyBorder="1" applyAlignment="1">
      <alignment horizontal="center" vertical="center" wrapText="1"/>
    </xf>
    <xf numFmtId="0" fontId="18" fillId="22" borderId="24" xfId="2" applyFont="1" applyFill="1" applyBorder="1" applyAlignment="1">
      <alignment horizontal="center" vertical="center" wrapText="1"/>
    </xf>
    <xf numFmtId="0" fontId="18" fillId="21" borderId="24"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50" fillId="35" borderId="1" xfId="0" applyFont="1" applyFill="1" applyBorder="1" applyAlignment="1">
      <alignment horizontal="left" vertical="center"/>
    </xf>
    <xf numFmtId="1" fontId="16" fillId="6" borderId="8" xfId="0" applyNumberFormat="1" applyFont="1" applyFill="1" applyBorder="1" applyAlignment="1">
      <alignment vertical="center" wrapText="1"/>
    </xf>
    <xf numFmtId="1" fontId="16" fillId="6" borderId="42" xfId="0" applyNumberFormat="1" applyFont="1" applyFill="1" applyBorder="1" applyAlignment="1">
      <alignment vertical="center" wrapText="1"/>
    </xf>
    <xf numFmtId="1" fontId="16" fillId="6" borderId="10" xfId="0" applyNumberFormat="1" applyFont="1" applyFill="1" applyBorder="1" applyAlignment="1">
      <alignment vertical="center" wrapText="1"/>
    </xf>
    <xf numFmtId="4" fontId="15" fillId="16" borderId="83" xfId="0" applyNumberFormat="1" applyFont="1" applyFill="1" applyBorder="1" applyAlignment="1">
      <alignment horizontal="center" vertical="center"/>
    </xf>
    <xf numFmtId="190" fontId="51" fillId="15" borderId="84" xfId="0" applyNumberFormat="1" applyFont="1" applyFill="1" applyBorder="1" applyAlignment="1">
      <alignment horizontal="center" vertical="center" wrapText="1"/>
    </xf>
    <xf numFmtId="193" fontId="50" fillId="16" borderId="0" xfId="0" applyNumberFormat="1" applyFont="1" applyFill="1"/>
    <xf numFmtId="0" fontId="69" fillId="16" borderId="0" xfId="0" applyFont="1" applyFill="1" applyAlignment="1">
      <alignment vertical="center"/>
    </xf>
    <xf numFmtId="0" fontId="0" fillId="16" borderId="0" xfId="0" applyFill="1" applyAlignment="1">
      <alignment vertical="center"/>
    </xf>
    <xf numFmtId="0" fontId="6" fillId="0" borderId="0" xfId="0" applyFont="1" applyAlignment="1">
      <alignment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0" fontId="37" fillId="18" borderId="26" xfId="2" applyFont="1" applyFill="1" applyBorder="1" applyAlignment="1">
      <alignment horizontal="center" vertical="center"/>
    </xf>
    <xf numFmtId="0" fontId="37" fillId="18" borderId="24" xfId="2" applyFont="1" applyFill="1" applyBorder="1" applyAlignment="1">
      <alignment horizontal="center" vertical="center"/>
    </xf>
    <xf numFmtId="181" fontId="16" fillId="14" borderId="148" xfId="0" applyNumberFormat="1" applyFont="1" applyFill="1" applyBorder="1" applyAlignment="1">
      <alignment horizontal="center" vertical="center" wrapText="1"/>
    </xf>
    <xf numFmtId="170" fontId="16" fillId="14" borderId="59" xfId="0" applyNumberFormat="1" applyFont="1" applyFill="1" applyBorder="1" applyAlignment="1">
      <alignment horizontal="center" vertical="center" wrapText="1"/>
    </xf>
    <xf numFmtId="0" fontId="6" fillId="0" borderId="0" xfId="0" applyFont="1" applyAlignment="1">
      <alignment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175" fontId="75" fillId="0" borderId="0" xfId="2" applyNumberFormat="1" applyFont="1" applyAlignment="1">
      <alignment horizontal="left" vertical="center"/>
    </xf>
    <xf numFmtId="0" fontId="58" fillId="18" borderId="1" xfId="2" applyFont="1" applyFill="1" applyBorder="1" applyAlignment="1">
      <alignment horizontal="center" vertical="center"/>
    </xf>
    <xf numFmtId="171" fontId="38" fillId="18" borderId="1" xfId="2" applyNumberFormat="1" applyFont="1" applyFill="1" applyBorder="1" applyAlignment="1">
      <alignment vertical="center"/>
    </xf>
    <xf numFmtId="0" fontId="18" fillId="18" borderId="1" xfId="2" applyFont="1" applyFill="1" applyBorder="1" applyAlignment="1">
      <alignment vertical="center"/>
    </xf>
    <xf numFmtId="171" fontId="38" fillId="18" borderId="26" xfId="2" applyNumberFormat="1" applyFont="1" applyFill="1" applyBorder="1" applyAlignment="1">
      <alignment vertical="center"/>
    </xf>
    <xf numFmtId="179" fontId="38" fillId="0" borderId="26" xfId="2" applyNumberFormat="1" applyFont="1" applyBorder="1" applyAlignment="1">
      <alignment vertical="center"/>
    </xf>
    <xf numFmtId="179" fontId="38" fillId="14" borderId="2" xfId="2" applyNumberFormat="1" applyFont="1" applyFill="1" applyBorder="1" applyAlignment="1">
      <alignment vertical="center"/>
    </xf>
    <xf numFmtId="0" fontId="31" fillId="12" borderId="123" xfId="2" applyFont="1" applyFill="1" applyBorder="1" applyAlignment="1">
      <alignment horizontal="right" vertical="center"/>
    </xf>
    <xf numFmtId="0" fontId="18" fillId="27" borderId="1" xfId="2" applyFont="1" applyFill="1" applyBorder="1" applyAlignment="1">
      <alignment horizontal="center" vertical="center"/>
    </xf>
    <xf numFmtId="0" fontId="37" fillId="24" borderId="26" xfId="2" applyFont="1" applyFill="1" applyBorder="1" applyAlignment="1">
      <alignment horizontal="center" vertical="center"/>
    </xf>
    <xf numFmtId="0" fontId="33" fillId="24" borderId="7" xfId="2" applyFont="1" applyFill="1" applyBorder="1" applyAlignment="1">
      <alignment horizontal="right" vertical="center"/>
    </xf>
    <xf numFmtId="0" fontId="37" fillId="24" borderId="24" xfId="2" applyFont="1" applyFill="1" applyBorder="1" applyAlignment="1">
      <alignment horizontal="center" vertical="center"/>
    </xf>
    <xf numFmtId="0" fontId="18" fillId="32" borderId="68" xfId="2" applyFont="1" applyFill="1" applyBorder="1" applyAlignment="1">
      <alignment horizontal="center" vertical="center" wrapText="1"/>
    </xf>
    <xf numFmtId="170" fontId="16" fillId="33" borderId="68" xfId="2" applyNumberFormat="1" applyFont="1" applyFill="1" applyBorder="1" applyAlignment="1">
      <alignment horizontal="center" vertical="center" wrapText="1"/>
    </xf>
    <xf numFmtId="14" fontId="16" fillId="8" borderId="9" xfId="0" applyNumberFormat="1" applyFont="1" applyFill="1" applyBorder="1" applyAlignment="1">
      <alignment vertical="center" wrapText="1"/>
    </xf>
    <xf numFmtId="1" fontId="16" fillId="8" borderId="9" xfId="0" applyNumberFormat="1" applyFont="1" applyFill="1" applyBorder="1" applyAlignment="1">
      <alignment vertical="center" wrapText="1"/>
    </xf>
    <xf numFmtId="180" fontId="71" fillId="8" borderId="40" xfId="0" applyNumberFormat="1" applyFont="1" applyFill="1" applyBorder="1" applyAlignment="1">
      <alignment vertical="center" wrapText="1"/>
    </xf>
    <xf numFmtId="1" fontId="7" fillId="0" borderId="79" xfId="0" applyNumberFormat="1" applyFont="1" applyBorder="1" applyAlignment="1">
      <alignment vertical="center" wrapText="1"/>
    </xf>
    <xf numFmtId="181" fontId="16" fillId="0" borderId="8" xfId="0" applyNumberFormat="1" applyFont="1" applyBorder="1" applyAlignment="1">
      <alignment vertical="center" wrapText="1"/>
    </xf>
    <xf numFmtId="14" fontId="16" fillId="8" borderId="1" xfId="0" applyNumberFormat="1" applyFont="1" applyFill="1" applyBorder="1" applyAlignment="1">
      <alignment vertical="center" wrapText="1"/>
    </xf>
    <xf numFmtId="1" fontId="16" fillId="8" borderId="1" xfId="0" applyNumberFormat="1" applyFont="1" applyFill="1" applyBorder="1" applyAlignment="1">
      <alignment vertical="center" wrapText="1"/>
    </xf>
    <xf numFmtId="180" fontId="71" fillId="8" borderId="26" xfId="0" applyNumberFormat="1" applyFont="1" applyFill="1" applyBorder="1" applyAlignment="1">
      <alignment vertical="center" wrapText="1"/>
    </xf>
    <xf numFmtId="1" fontId="7" fillId="0" borderId="91" xfId="0" applyNumberFormat="1" applyFont="1" applyBorder="1" applyAlignment="1">
      <alignment vertical="center" wrapText="1"/>
    </xf>
    <xf numFmtId="181" fontId="16" fillId="0" borderId="42" xfId="0" applyNumberFormat="1" applyFont="1" applyBorder="1" applyAlignment="1">
      <alignment vertical="center" wrapText="1"/>
    </xf>
    <xf numFmtId="1" fontId="16" fillId="8" borderId="11" xfId="0" applyNumberFormat="1" applyFont="1" applyFill="1" applyBorder="1" applyAlignment="1">
      <alignment vertical="center" wrapText="1"/>
    </xf>
    <xf numFmtId="181" fontId="16" fillId="0" borderId="73" xfId="0" applyNumberFormat="1" applyFont="1" applyBorder="1" applyAlignment="1">
      <alignment vertical="center" wrapText="1"/>
    </xf>
    <xf numFmtId="14" fontId="16" fillId="8" borderId="11" xfId="0" applyNumberFormat="1" applyFont="1" applyFill="1" applyBorder="1" applyAlignment="1">
      <alignment vertical="center" wrapText="1"/>
    </xf>
    <xf numFmtId="180" fontId="71" fillId="8" borderId="41" xfId="0" applyNumberFormat="1" applyFont="1" applyFill="1" applyBorder="1" applyAlignment="1">
      <alignment vertical="center" wrapText="1"/>
    </xf>
    <xf numFmtId="1" fontId="7" fillId="0" borderId="81" xfId="0" applyNumberFormat="1" applyFont="1" applyBorder="1" applyAlignment="1">
      <alignment vertical="center" wrapText="1"/>
    </xf>
    <xf numFmtId="181" fontId="16" fillId="0" borderId="10" xfId="0" applyNumberFormat="1" applyFont="1" applyBorder="1" applyAlignment="1">
      <alignment vertical="center" wrapText="1"/>
    </xf>
    <xf numFmtId="192" fontId="67" fillId="13" borderId="1" xfId="8" applyNumberFormat="1" applyFont="1" applyFill="1" applyBorder="1" applyAlignment="1">
      <alignment horizontal="center"/>
    </xf>
    <xf numFmtId="166" fontId="16" fillId="16" borderId="31" xfId="0" applyNumberFormat="1" applyFont="1" applyFill="1" applyBorder="1" applyAlignment="1">
      <alignment vertical="center" wrapText="1"/>
    </xf>
    <xf numFmtId="166" fontId="16" fillId="16" borderId="74" xfId="0" applyNumberFormat="1" applyFont="1" applyFill="1" applyBorder="1" applyAlignment="1">
      <alignment vertical="center" wrapText="1"/>
    </xf>
    <xf numFmtId="166" fontId="16" fillId="16" borderId="29" xfId="0" applyNumberFormat="1" applyFont="1" applyFill="1" applyBorder="1" applyAlignment="1">
      <alignment vertical="center" wrapText="1"/>
    </xf>
    <xf numFmtId="181" fontId="16" fillId="14" borderId="149" xfId="0" applyNumberFormat="1" applyFont="1" applyFill="1" applyBorder="1" applyAlignment="1">
      <alignment horizontal="center" vertical="center" wrapText="1"/>
    </xf>
    <xf numFmtId="181" fontId="16" fillId="14" borderId="131" xfId="0" applyNumberFormat="1" applyFont="1" applyFill="1" applyBorder="1" applyAlignment="1">
      <alignment horizontal="center" vertical="center" wrapText="1"/>
    </xf>
    <xf numFmtId="166" fontId="18" fillId="14" borderId="85" xfId="0" applyNumberFormat="1" applyFont="1" applyFill="1" applyBorder="1" applyAlignment="1">
      <alignment vertical="center" wrapText="1"/>
    </xf>
    <xf numFmtId="166" fontId="18" fillId="14" borderId="61" xfId="0" applyNumberFormat="1" applyFont="1" applyFill="1" applyBorder="1" applyAlignment="1">
      <alignment vertical="center" wrapText="1"/>
    </xf>
    <xf numFmtId="166" fontId="18" fillId="14" borderId="71" xfId="0" applyNumberFormat="1" applyFont="1" applyFill="1" applyBorder="1" applyAlignment="1">
      <alignment vertical="center" wrapText="1"/>
    </xf>
    <xf numFmtId="166" fontId="18" fillId="14" borderId="69" xfId="0" applyNumberFormat="1" applyFont="1" applyFill="1" applyBorder="1" applyAlignment="1">
      <alignment vertical="center" wrapText="1"/>
    </xf>
    <xf numFmtId="170" fontId="18" fillId="14" borderId="94" xfId="0" applyNumberFormat="1" applyFont="1" applyFill="1" applyBorder="1" applyAlignment="1">
      <alignment horizontal="center" vertical="center" wrapText="1"/>
    </xf>
    <xf numFmtId="170" fontId="18" fillId="14" borderId="71" xfId="0" applyNumberFormat="1" applyFont="1" applyFill="1" applyBorder="1" applyAlignment="1">
      <alignment horizontal="center" vertical="center" wrapText="1"/>
    </xf>
    <xf numFmtId="170" fontId="18" fillId="14" borderId="87" xfId="0" applyNumberFormat="1" applyFont="1" applyFill="1" applyBorder="1" applyAlignment="1">
      <alignment horizontal="center" vertical="center" wrapText="1"/>
    </xf>
    <xf numFmtId="0" fontId="64" fillId="0" borderId="0" xfId="0" applyFont="1" applyAlignment="1">
      <alignment vertical="center"/>
    </xf>
    <xf numFmtId="0" fontId="57" fillId="0" borderId="0" xfId="0" applyFont="1" applyAlignment="1">
      <alignment vertical="center"/>
    </xf>
    <xf numFmtId="1" fontId="18" fillId="6" borderId="79" xfId="0" applyNumberFormat="1" applyFont="1" applyFill="1" applyBorder="1" applyAlignment="1">
      <alignment horizontal="left" vertical="center" wrapText="1"/>
    </xf>
    <xf numFmtId="1" fontId="18" fillId="6" borderId="91" xfId="0" applyNumberFormat="1" applyFont="1" applyFill="1" applyBorder="1" applyAlignment="1">
      <alignment horizontal="left" vertical="center" wrapText="1"/>
    </xf>
    <xf numFmtId="1" fontId="18" fillId="6" borderId="57" xfId="0" applyNumberFormat="1" applyFont="1" applyFill="1" applyBorder="1" applyAlignment="1">
      <alignment horizontal="left" vertical="center" wrapText="1"/>
    </xf>
    <xf numFmtId="170" fontId="54" fillId="18" borderId="138" xfId="0" applyNumberFormat="1" applyFont="1" applyFill="1" applyBorder="1" applyAlignment="1">
      <alignment vertical="center"/>
    </xf>
    <xf numFmtId="170" fontId="54" fillId="18" borderId="141" xfId="0" applyNumberFormat="1" applyFont="1" applyFill="1" applyBorder="1" applyAlignment="1">
      <alignment vertical="center"/>
    </xf>
    <xf numFmtId="4" fontId="15" fillId="20" borderId="9" xfId="0" applyNumberFormat="1" applyFont="1" applyFill="1" applyBorder="1" applyAlignment="1">
      <alignment horizontal="center" vertical="center"/>
    </xf>
    <xf numFmtId="4" fontId="15" fillId="20" borderId="83" xfId="0" applyNumberFormat="1" applyFont="1" applyFill="1" applyBorder="1" applyAlignment="1">
      <alignment horizontal="center" vertical="center"/>
    </xf>
    <xf numFmtId="190" fontId="51" fillId="21" borderId="84" xfId="0" applyNumberFormat="1" applyFont="1" applyFill="1" applyBorder="1" applyAlignment="1">
      <alignment horizontal="center" vertical="center" wrapText="1"/>
    </xf>
    <xf numFmtId="0" fontId="17" fillId="0" borderId="0" xfId="0" applyFont="1" applyFill="1" applyAlignment="1">
      <alignment vertical="center"/>
    </xf>
    <xf numFmtId="0" fontId="0" fillId="0" borderId="0" xfId="0" applyFill="1"/>
    <xf numFmtId="0" fontId="10" fillId="21" borderId="37" xfId="0" applyFont="1" applyFill="1" applyBorder="1" applyAlignment="1">
      <alignment horizontal="center" vertical="center" wrapText="1"/>
    </xf>
    <xf numFmtId="166" fontId="16" fillId="0" borderId="55" xfId="0" applyNumberFormat="1" applyFont="1" applyBorder="1" applyAlignment="1">
      <alignment wrapText="1"/>
    </xf>
    <xf numFmtId="0" fontId="0" fillId="0" borderId="0" xfId="0" applyAlignment="1">
      <alignment horizontal="center"/>
    </xf>
    <xf numFmtId="0" fontId="74" fillId="0" borderId="0" xfId="0" applyFont="1"/>
    <xf numFmtId="0" fontId="81" fillId="8" borderId="0" xfId="0" applyFont="1" applyFill="1" applyAlignment="1">
      <alignment vertical="top" wrapText="1"/>
    </xf>
    <xf numFmtId="0" fontId="81" fillId="8" borderId="0" xfId="0" applyFont="1" applyFill="1" applyAlignment="1">
      <alignment horizontal="center" vertical="top" wrapText="1"/>
    </xf>
    <xf numFmtId="0" fontId="0" fillId="8" borderId="0" xfId="0" applyFill="1" applyAlignment="1">
      <alignment horizontal="center"/>
    </xf>
    <xf numFmtId="170" fontId="82" fillId="36" borderId="0" xfId="0" applyNumberFormat="1" applyFont="1" applyFill="1" applyAlignment="1">
      <alignment horizontal="center"/>
    </xf>
    <xf numFmtId="0" fontId="0" fillId="0" borderId="156" xfId="0" applyBorder="1"/>
    <xf numFmtId="0" fontId="0" fillId="0" borderId="157" xfId="0" applyBorder="1"/>
    <xf numFmtId="170" fontId="0" fillId="0" borderId="157" xfId="0" applyNumberFormat="1" applyBorder="1"/>
    <xf numFmtId="0" fontId="0" fillId="0" borderId="158" xfId="0" applyBorder="1"/>
    <xf numFmtId="0" fontId="83" fillId="37" borderId="154" xfId="0" applyFont="1" applyFill="1" applyBorder="1" applyAlignment="1">
      <alignment horizontal="center" vertical="center"/>
    </xf>
    <xf numFmtId="0" fontId="83" fillId="37" borderId="157" xfId="0" applyFont="1" applyFill="1" applyBorder="1" applyAlignment="1">
      <alignment horizontal="center" vertical="center"/>
    </xf>
    <xf numFmtId="0" fontId="83" fillId="37" borderId="157" xfId="0" applyFont="1" applyFill="1" applyBorder="1" applyAlignment="1">
      <alignment horizontal="center" vertical="center" wrapText="1"/>
    </xf>
    <xf numFmtId="0" fontId="82" fillId="37" borderId="151" xfId="0" applyFont="1" applyFill="1" applyBorder="1" applyAlignment="1">
      <alignment horizontal="center" vertical="center"/>
    </xf>
    <xf numFmtId="170" fontId="82" fillId="37" borderId="152" xfId="0" applyNumberFormat="1" applyFont="1" applyFill="1" applyBorder="1" applyAlignment="1">
      <alignment horizontal="center"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0" fontId="86" fillId="39" borderId="0" xfId="0" applyFont="1" applyFill="1" applyAlignment="1">
      <alignment horizontal="center" vertical="center" wrapText="1"/>
    </xf>
    <xf numFmtId="170" fontId="87" fillId="18" borderId="159" xfId="0" applyNumberFormat="1" applyFont="1" applyFill="1" applyBorder="1" applyAlignment="1">
      <alignment vertical="center"/>
    </xf>
    <xf numFmtId="170" fontId="89" fillId="41" borderId="161" xfId="0" applyNumberFormat="1" applyFont="1" applyFill="1" applyBorder="1"/>
    <xf numFmtId="170" fontId="87" fillId="18" borderId="159" xfId="0" applyNumberFormat="1" applyFont="1" applyFill="1" applyBorder="1" applyAlignment="1">
      <alignment vertical="center" wrapText="1"/>
    </xf>
    <xf numFmtId="0" fontId="0" fillId="0" borderId="0" xfId="0" applyAlignment="1">
      <alignment wrapText="1"/>
    </xf>
    <xf numFmtId="170" fontId="89" fillId="41" borderId="161" xfId="0" applyNumberFormat="1" applyFont="1" applyFill="1" applyBorder="1" applyAlignment="1">
      <alignment wrapText="1"/>
    </xf>
    <xf numFmtId="0" fontId="85" fillId="8" borderId="0" xfId="0" applyFont="1" applyFill="1" applyAlignment="1" applyProtection="1">
      <alignment horizontal="center" wrapText="1"/>
      <protection locked="0"/>
    </xf>
    <xf numFmtId="0" fontId="88" fillId="0" borderId="0" xfId="0" applyFont="1" applyAlignment="1">
      <alignment horizontal="center" vertical="top" wrapText="1"/>
    </xf>
    <xf numFmtId="0" fontId="87" fillId="0" borderId="0" xfId="0" applyFont="1" applyAlignment="1">
      <alignment wrapText="1"/>
    </xf>
    <xf numFmtId="0" fontId="88" fillId="0" borderId="160" xfId="0" applyFont="1" applyBorder="1" applyAlignment="1">
      <alignment horizontal="left" vertical="top"/>
    </xf>
    <xf numFmtId="0" fontId="0" fillId="16" borderId="79" xfId="0" applyFill="1" applyBorder="1"/>
    <xf numFmtId="0" fontId="25" fillId="16" borderId="91" xfId="0" applyFont="1" applyFill="1" applyBorder="1"/>
    <xf numFmtId="0" fontId="25" fillId="16" borderId="81" xfId="0" applyFont="1" applyFill="1" applyBorder="1"/>
    <xf numFmtId="0" fontId="18" fillId="27" borderId="42" xfId="2" applyFont="1" applyFill="1" applyBorder="1" applyAlignment="1">
      <alignment horizontal="center" vertical="center" wrapText="1"/>
    </xf>
    <xf numFmtId="0" fontId="25" fillId="0" borderId="157" xfId="0" applyFont="1" applyBorder="1"/>
    <xf numFmtId="172" fontId="65" fillId="0" borderId="0" xfId="2" applyNumberFormat="1" applyFont="1" applyAlignment="1">
      <alignment horizontal="right" vertical="center"/>
    </xf>
    <xf numFmtId="172" fontId="7" fillId="0" borderId="0" xfId="2" applyNumberFormat="1" applyFont="1" applyBorder="1" applyAlignment="1">
      <alignment horizontal="right" vertical="center"/>
    </xf>
    <xf numFmtId="179" fontId="38" fillId="0" borderId="7" xfId="2" applyNumberFormat="1" applyFont="1" applyBorder="1" applyAlignment="1">
      <alignment vertical="center"/>
    </xf>
    <xf numFmtId="8" fontId="41" fillId="10" borderId="24" xfId="2" applyNumberFormat="1" applyFont="1" applyFill="1" applyBorder="1" applyAlignment="1">
      <alignment horizontal="center" vertical="center" wrapText="1"/>
    </xf>
    <xf numFmtId="8" fontId="41" fillId="10" borderId="27" xfId="2" applyNumberFormat="1" applyFont="1" applyFill="1" applyBorder="1" applyAlignment="1">
      <alignment horizontal="center" vertical="center" wrapText="1"/>
    </xf>
    <xf numFmtId="8" fontId="10" fillId="0" borderId="0" xfId="2" applyNumberFormat="1" applyFont="1" applyAlignment="1">
      <alignment horizontal="right" vertical="center"/>
    </xf>
    <xf numFmtId="0" fontId="18" fillId="15" borderId="164" xfId="2" applyFont="1" applyFill="1" applyBorder="1" applyAlignment="1">
      <alignment horizontal="center" vertical="center" wrapText="1"/>
    </xf>
    <xf numFmtId="8" fontId="41" fillId="10" borderId="164" xfId="2" applyNumberFormat="1" applyFont="1" applyFill="1" applyBorder="1" applyAlignment="1">
      <alignment horizontal="center" vertical="center" wrapText="1"/>
    </xf>
    <xf numFmtId="0" fontId="33" fillId="24" borderId="5" xfId="2" applyFont="1" applyFill="1" applyBorder="1" applyAlignment="1">
      <alignment horizontal="right" vertical="center"/>
    </xf>
    <xf numFmtId="178" fontId="37" fillId="7" borderId="7" xfId="2" applyNumberFormat="1" applyFont="1" applyFill="1" applyBorder="1" applyAlignment="1">
      <alignment vertical="center"/>
    </xf>
    <xf numFmtId="170" fontId="37" fillId="7" borderId="7" xfId="2" applyNumberFormat="1" applyFont="1" applyFill="1" applyBorder="1" applyAlignment="1">
      <alignment vertical="center"/>
    </xf>
    <xf numFmtId="166" fontId="16" fillId="10" borderId="26" xfId="1" applyNumberFormat="1" applyFont="1" applyFill="1" applyBorder="1" applyAlignment="1">
      <alignment horizontal="center" vertical="center" wrapText="1"/>
    </xf>
    <xf numFmtId="0" fontId="18" fillId="27" borderId="0" xfId="2" applyFont="1" applyFill="1" applyBorder="1" applyAlignment="1">
      <alignment vertical="center" wrapText="1"/>
    </xf>
    <xf numFmtId="0" fontId="25" fillId="0" borderId="0" xfId="0" applyFont="1"/>
    <xf numFmtId="0" fontId="0" fillId="0" borderId="0" xfId="0" applyFont="1" applyFill="1" applyBorder="1"/>
    <xf numFmtId="0" fontId="87" fillId="8" borderId="0" xfId="0" applyFont="1" applyFill="1"/>
    <xf numFmtId="0" fontId="86" fillId="47" borderId="8" xfId="0" applyFont="1" applyFill="1" applyBorder="1" applyAlignment="1" applyProtection="1">
      <alignment horizontal="center" vertical="center" wrapText="1"/>
      <protection locked="0"/>
    </xf>
    <xf numFmtId="0" fontId="86" fillId="47" borderId="171" xfId="0" applyFont="1" applyFill="1" applyBorder="1"/>
    <xf numFmtId="0" fontId="87" fillId="8" borderId="55" xfId="0" applyFont="1" applyFill="1" applyBorder="1"/>
    <xf numFmtId="0" fontId="86" fillId="47" borderId="67" xfId="0" applyFont="1" applyFill="1" applyBorder="1"/>
    <xf numFmtId="0" fontId="94" fillId="8" borderId="55" xfId="0" applyFont="1" applyFill="1" applyBorder="1"/>
    <xf numFmtId="0" fontId="86" fillId="8" borderId="46" xfId="0" applyFont="1" applyFill="1" applyBorder="1"/>
    <xf numFmtId="0" fontId="95" fillId="41" borderId="174" xfId="0" applyFont="1" applyFill="1" applyBorder="1" applyAlignment="1">
      <alignment horizontal="right"/>
    </xf>
    <xf numFmtId="170" fontId="86" fillId="46" borderId="48" xfId="8" applyNumberFormat="1" applyFont="1" applyFill="1" applyBorder="1" applyAlignment="1">
      <alignment horizontal="center"/>
    </xf>
    <xf numFmtId="0" fontId="86" fillId="47" borderId="40" xfId="0" applyFont="1" applyFill="1" applyBorder="1" applyAlignment="1" applyProtection="1">
      <alignment horizontal="center" vertical="center" wrapText="1"/>
      <protection locked="0"/>
    </xf>
    <xf numFmtId="0" fontId="87" fillId="0" borderId="26" xfId="0" applyFont="1" applyBorder="1"/>
    <xf numFmtId="0" fontId="87" fillId="0" borderId="2" xfId="0" applyFont="1" applyBorder="1"/>
    <xf numFmtId="0" fontId="93" fillId="48" borderId="26" xfId="0" applyFont="1" applyFill="1" applyBorder="1"/>
    <xf numFmtId="0" fontId="87" fillId="48" borderId="26" xfId="0" applyFont="1" applyFill="1" applyBorder="1"/>
    <xf numFmtId="0" fontId="87" fillId="46" borderId="68" xfId="0" applyFont="1" applyFill="1" applyBorder="1" applyAlignment="1" applyProtection="1">
      <alignment horizontal="left"/>
      <protection locked="0"/>
    </xf>
    <xf numFmtId="170" fontId="86" fillId="18" borderId="57" xfId="8" applyNumberFormat="1" applyFont="1" applyFill="1" applyBorder="1" applyAlignment="1">
      <alignment horizontal="center"/>
    </xf>
    <xf numFmtId="43" fontId="87" fillId="8" borderId="172" xfId="22" applyFont="1" applyFill="1" applyBorder="1" applyAlignment="1" applyProtection="1">
      <alignment horizontal="center"/>
      <protection locked="0"/>
    </xf>
    <xf numFmtId="0" fontId="87" fillId="8" borderId="173" xfId="0" applyFont="1" applyFill="1" applyBorder="1" applyAlignment="1" applyProtection="1">
      <alignment horizontal="left"/>
      <protection locked="0"/>
    </xf>
    <xf numFmtId="0" fontId="87" fillId="8" borderId="82" xfId="0" applyFont="1" applyFill="1" applyBorder="1" applyAlignment="1" applyProtection="1">
      <alignment horizontal="left"/>
      <protection locked="0"/>
    </xf>
    <xf numFmtId="0" fontId="6" fillId="0" borderId="0" xfId="0" applyFont="1" applyAlignment="1">
      <alignment vertical="center"/>
    </xf>
    <xf numFmtId="0" fontId="79" fillId="8" borderId="0" xfId="0" applyFont="1" applyFill="1" applyAlignment="1">
      <alignment vertical="center" wrapText="1"/>
    </xf>
    <xf numFmtId="0" fontId="96" fillId="0" borderId="0" xfId="0" applyFont="1" applyAlignment="1">
      <alignment vertical="center"/>
    </xf>
    <xf numFmtId="0" fontId="97" fillId="0" borderId="0" xfId="0" applyFont="1" applyAlignment="1">
      <alignment vertical="center"/>
    </xf>
    <xf numFmtId="182" fontId="16" fillId="8" borderId="9" xfId="0" applyNumberFormat="1" applyFont="1" applyFill="1" applyBorder="1" applyAlignment="1">
      <alignment horizontal="center" vertical="center" wrapText="1"/>
    </xf>
    <xf numFmtId="182" fontId="16" fillId="8" borderId="1" xfId="0" applyNumberFormat="1" applyFont="1" applyFill="1" applyBorder="1" applyAlignment="1">
      <alignment horizontal="center" vertical="center" wrapText="1"/>
    </xf>
    <xf numFmtId="0" fontId="59" fillId="2" borderId="70" xfId="0" applyFont="1" applyFill="1" applyBorder="1" applyAlignment="1">
      <alignment horizontal="center" vertical="center" wrapText="1"/>
    </xf>
    <xf numFmtId="1" fontId="16" fillId="0" borderId="80" xfId="0" applyNumberFormat="1" applyFont="1" applyBorder="1" applyAlignment="1">
      <alignment vertical="center" wrapText="1"/>
    </xf>
    <xf numFmtId="1" fontId="16" fillId="0" borderId="24" xfId="0" applyNumberFormat="1" applyFont="1" applyBorder="1" applyAlignment="1">
      <alignment horizontal="left" vertical="center" wrapText="1"/>
    </xf>
    <xf numFmtId="1" fontId="16" fillId="0" borderId="38" xfId="0" applyNumberFormat="1" applyFont="1" applyBorder="1" applyAlignment="1">
      <alignment vertical="center" wrapText="1"/>
    </xf>
    <xf numFmtId="0" fontId="10" fillId="22" borderId="19" xfId="0" applyFont="1" applyFill="1" applyBorder="1" applyAlignment="1">
      <alignment horizontal="center" vertical="center" wrapText="1"/>
    </xf>
    <xf numFmtId="170" fontId="46" fillId="18" borderId="121" xfId="0" applyNumberFormat="1" applyFont="1" applyFill="1" applyBorder="1" applyAlignment="1">
      <alignment horizontal="center" vertical="center"/>
    </xf>
    <xf numFmtId="1" fontId="16" fillId="6" borderId="17" xfId="0" applyNumberFormat="1" applyFont="1" applyFill="1" applyBorder="1" applyAlignment="1">
      <alignment vertical="center" wrapText="1"/>
    </xf>
    <xf numFmtId="14" fontId="16" fillId="8" borderId="5" xfId="0" applyNumberFormat="1" applyFont="1" applyFill="1" applyBorder="1" applyAlignment="1">
      <alignment vertical="center" wrapText="1"/>
    </xf>
    <xf numFmtId="1" fontId="16" fillId="8" borderId="5" xfId="0" applyNumberFormat="1" applyFont="1" applyFill="1" applyBorder="1" applyAlignment="1">
      <alignment vertical="center" wrapText="1"/>
    </xf>
    <xf numFmtId="180" fontId="71" fillId="8" borderId="2" xfId="0" applyNumberFormat="1" applyFont="1" applyFill="1" applyBorder="1" applyAlignment="1">
      <alignment vertical="center" wrapText="1"/>
    </xf>
    <xf numFmtId="1" fontId="7" fillId="0" borderId="77" xfId="0" applyNumberFormat="1" applyFont="1" applyBorder="1" applyAlignment="1">
      <alignment vertical="center" wrapText="1"/>
    </xf>
    <xf numFmtId="181" fontId="16" fillId="0" borderId="17" xfId="0" applyNumberFormat="1" applyFont="1" applyBorder="1" applyAlignment="1">
      <alignment vertical="center" wrapText="1"/>
    </xf>
    <xf numFmtId="166" fontId="18" fillId="14" borderId="78" xfId="0" applyNumberFormat="1" applyFont="1" applyFill="1" applyBorder="1" applyAlignment="1">
      <alignment vertical="center" wrapText="1"/>
    </xf>
    <xf numFmtId="14" fontId="16" fillId="0" borderId="17" xfId="0" applyNumberFormat="1" applyFont="1" applyBorder="1" applyAlignment="1">
      <alignment horizontal="center" vertical="center" wrapText="1"/>
    </xf>
    <xf numFmtId="182" fontId="16" fillId="8" borderId="5" xfId="0" applyNumberFormat="1" applyFont="1" applyFill="1" applyBorder="1" applyAlignment="1">
      <alignment horizontal="center" vertical="center" wrapText="1"/>
    </xf>
    <xf numFmtId="184" fontId="16" fillId="8" borderId="22" xfId="0" applyNumberFormat="1" applyFont="1" applyFill="1" applyBorder="1" applyAlignment="1">
      <alignment horizontal="center" vertical="center" wrapText="1"/>
    </xf>
    <xf numFmtId="14" fontId="16" fillId="0" borderId="86" xfId="0" applyNumberFormat="1" applyFont="1" applyBorder="1" applyAlignment="1">
      <alignment horizontal="center" vertical="center" wrapText="1"/>
    </xf>
    <xf numFmtId="170" fontId="16" fillId="0" borderId="6" xfId="0" applyNumberFormat="1" applyFont="1" applyBorder="1" applyAlignment="1">
      <alignment horizontal="center" vertical="center" wrapText="1"/>
    </xf>
    <xf numFmtId="0" fontId="16" fillId="0" borderId="56" xfId="0" applyFont="1" applyBorder="1" applyAlignment="1">
      <alignment horizontal="center" vertical="center" wrapText="1"/>
    </xf>
    <xf numFmtId="170" fontId="16" fillId="14" borderId="70" xfId="0" applyNumberFormat="1" applyFont="1" applyFill="1" applyBorder="1" applyAlignment="1">
      <alignment horizontal="center" vertical="center" wrapText="1"/>
    </xf>
    <xf numFmtId="170" fontId="18" fillId="14" borderId="61" xfId="0" applyNumberFormat="1" applyFont="1" applyFill="1" applyBorder="1" applyAlignment="1">
      <alignment horizontal="center" vertical="center" wrapText="1"/>
    </xf>
    <xf numFmtId="170" fontId="16" fillId="0" borderId="5" xfId="0" applyNumberFormat="1" applyFont="1" applyBorder="1" applyAlignment="1">
      <alignment horizontal="center" vertical="center" wrapText="1"/>
    </xf>
    <xf numFmtId="0" fontId="16" fillId="0" borderId="82" xfId="0" applyFont="1" applyBorder="1" applyAlignment="1">
      <alignment horizontal="center" vertical="center" wrapText="1"/>
    </xf>
    <xf numFmtId="170" fontId="16" fillId="14" borderId="78" xfId="0" applyNumberFormat="1" applyFont="1" applyFill="1" applyBorder="1" applyAlignment="1">
      <alignment horizontal="center" vertical="center" wrapText="1"/>
    </xf>
    <xf numFmtId="0" fontId="0" fillId="0" borderId="37" xfId="0" applyBorder="1" applyAlignment="1">
      <alignment vertical="center"/>
    </xf>
    <xf numFmtId="0" fontId="39" fillId="0" borderId="37" xfId="0" applyFont="1" applyBorder="1" applyAlignment="1">
      <alignment vertical="center"/>
    </xf>
    <xf numFmtId="4" fontId="32" fillId="0" borderId="37" xfId="0" applyNumberFormat="1" applyFont="1" applyBorder="1" applyAlignment="1">
      <alignment vertical="center"/>
    </xf>
    <xf numFmtId="4" fontId="47" fillId="0" borderId="37" xfId="0" applyNumberFormat="1" applyFont="1" applyBorder="1" applyAlignment="1">
      <alignment vertical="center"/>
    </xf>
    <xf numFmtId="170" fontId="18" fillId="14" borderId="69" xfId="0" applyNumberFormat="1" applyFont="1" applyFill="1" applyBorder="1" applyAlignment="1">
      <alignment horizontal="center" vertical="center" wrapText="1"/>
    </xf>
    <xf numFmtId="182" fontId="16" fillId="8" borderId="7" xfId="0" applyNumberFormat="1" applyFont="1" applyFill="1" applyBorder="1" applyAlignment="1">
      <alignment horizontal="center" vertical="center" wrapText="1"/>
    </xf>
    <xf numFmtId="184" fontId="16" fillId="8" borderId="28" xfId="0" applyNumberFormat="1" applyFont="1" applyFill="1" applyBorder="1" applyAlignment="1">
      <alignment horizontal="center" vertical="center" wrapText="1"/>
    </xf>
    <xf numFmtId="169" fontId="27" fillId="16" borderId="46" xfId="0" applyNumberFormat="1" applyFont="1" applyFill="1" applyBorder="1" applyAlignment="1">
      <alignment horizontal="center" vertical="center"/>
    </xf>
    <xf numFmtId="166" fontId="18" fillId="16" borderId="45" xfId="0" applyNumberFormat="1" applyFont="1" applyFill="1" applyBorder="1" applyAlignment="1">
      <alignment horizontal="center" vertical="center" wrapText="1"/>
    </xf>
    <xf numFmtId="182" fontId="6" fillId="16" borderId="64" xfId="0" applyNumberFormat="1" applyFont="1" applyFill="1" applyBorder="1" applyAlignment="1">
      <alignment horizontal="center" vertical="center"/>
    </xf>
    <xf numFmtId="187" fontId="6" fillId="16" borderId="65" xfId="0" applyNumberFormat="1" applyFont="1" applyFill="1" applyBorder="1" applyAlignment="1">
      <alignment horizontal="center" vertical="center"/>
    </xf>
    <xf numFmtId="166" fontId="18" fillId="16" borderId="62" xfId="0" applyNumberFormat="1" applyFont="1" applyFill="1" applyBorder="1" applyAlignment="1">
      <alignment horizontal="center" vertical="center" wrapText="1"/>
    </xf>
    <xf numFmtId="169" fontId="27" fillId="16" borderId="112" xfId="0" applyNumberFormat="1" applyFont="1" applyFill="1" applyBorder="1" applyAlignment="1">
      <alignment horizontal="center" vertical="center"/>
    </xf>
    <xf numFmtId="166" fontId="18" fillId="16" borderId="48" xfId="0" applyNumberFormat="1" applyFont="1" applyFill="1" applyBorder="1" applyAlignment="1">
      <alignment horizontal="center" vertical="center" wrapText="1"/>
    </xf>
    <xf numFmtId="166" fontId="18" fillId="16" borderId="90" xfId="0" applyNumberFormat="1" applyFont="1" applyFill="1" applyBorder="1" applyAlignment="1">
      <alignment horizontal="center" vertical="center" wrapText="1"/>
    </xf>
    <xf numFmtId="166" fontId="7" fillId="16" borderId="48" xfId="0" applyNumberFormat="1" applyFont="1" applyFill="1" applyBorder="1" applyAlignment="1">
      <alignment horizontal="center" vertical="center" wrapText="1"/>
    </xf>
    <xf numFmtId="166" fontId="46" fillId="20" borderId="48" xfId="0" applyNumberFormat="1" applyFont="1" applyFill="1" applyBorder="1" applyAlignment="1">
      <alignment horizontal="center" vertical="center" wrapText="1"/>
    </xf>
    <xf numFmtId="166" fontId="10" fillId="20" borderId="163" xfId="0" applyNumberFormat="1" applyFont="1" applyFill="1" applyBorder="1" applyAlignment="1">
      <alignment horizontal="center" vertical="center" wrapText="1"/>
    </xf>
    <xf numFmtId="182" fontId="6" fillId="20" borderId="64" xfId="0" applyNumberFormat="1" applyFont="1" applyFill="1" applyBorder="1" applyAlignment="1">
      <alignment horizontal="center" vertical="center"/>
    </xf>
    <xf numFmtId="187" fontId="6" fillId="20" borderId="65" xfId="0" applyNumberFormat="1" applyFont="1" applyFill="1" applyBorder="1" applyAlignment="1">
      <alignment horizontal="center" vertical="center"/>
    </xf>
    <xf numFmtId="166" fontId="10" fillId="20" borderId="45" xfId="0" applyNumberFormat="1" applyFont="1" applyFill="1" applyBorder="1" applyAlignment="1">
      <alignment horizontal="center" vertical="center" wrapText="1"/>
    </xf>
    <xf numFmtId="169" fontId="27" fillId="20" borderId="112" xfId="0" applyNumberFormat="1" applyFont="1" applyFill="1" applyBorder="1" applyAlignment="1">
      <alignment horizontal="center" vertical="center"/>
    </xf>
    <xf numFmtId="169" fontId="27" fillId="20" borderId="46" xfId="0" applyNumberFormat="1" applyFont="1" applyFill="1" applyBorder="1" applyAlignment="1">
      <alignment horizontal="center" vertical="center"/>
    </xf>
    <xf numFmtId="170" fontId="16" fillId="14" borderId="119" xfId="0" applyNumberFormat="1" applyFont="1" applyFill="1" applyBorder="1" applyAlignment="1">
      <alignment horizontal="center" vertical="center" wrapText="1"/>
    </xf>
    <xf numFmtId="170" fontId="16" fillId="14" borderId="94" xfId="0" applyNumberFormat="1" applyFont="1" applyFill="1" applyBorder="1" applyAlignment="1">
      <alignment horizontal="center" vertical="center" wrapText="1"/>
    </xf>
    <xf numFmtId="170" fontId="16" fillId="14" borderId="122" xfId="0" applyNumberFormat="1" applyFont="1" applyFill="1" applyBorder="1" applyAlignment="1">
      <alignment horizontal="center" vertical="center" wrapText="1"/>
    </xf>
    <xf numFmtId="170" fontId="16" fillId="14" borderId="87" xfId="0" applyNumberFormat="1" applyFont="1" applyFill="1" applyBorder="1" applyAlignment="1">
      <alignment horizontal="center" vertical="center" wrapText="1"/>
    </xf>
    <xf numFmtId="170" fontId="16" fillId="14" borderId="88" xfId="0" applyNumberFormat="1" applyFont="1" applyFill="1" applyBorder="1" applyAlignment="1">
      <alignment horizontal="center" vertical="center" wrapText="1"/>
    </xf>
    <xf numFmtId="170" fontId="16" fillId="14" borderId="179" xfId="0" applyNumberFormat="1" applyFont="1" applyFill="1" applyBorder="1" applyAlignment="1">
      <alignment horizontal="center" vertical="center" wrapText="1"/>
    </xf>
    <xf numFmtId="166" fontId="10" fillId="20" borderId="180" xfId="0" applyNumberFormat="1" applyFont="1" applyFill="1" applyBorder="1" applyAlignment="1">
      <alignment horizontal="center" vertical="center" wrapText="1"/>
    </xf>
    <xf numFmtId="170" fontId="18" fillId="14" borderId="181" xfId="0" applyNumberFormat="1" applyFont="1" applyFill="1" applyBorder="1" applyAlignment="1">
      <alignment horizontal="center" vertical="center" wrapText="1"/>
    </xf>
    <xf numFmtId="170" fontId="18" fillId="14" borderId="95" xfId="0" applyNumberFormat="1" applyFont="1" applyFill="1" applyBorder="1" applyAlignment="1">
      <alignment horizontal="center" vertical="center" wrapText="1"/>
    </xf>
    <xf numFmtId="170" fontId="18" fillId="14" borderId="182" xfId="0" applyNumberFormat="1" applyFont="1" applyFill="1" applyBorder="1" applyAlignment="1">
      <alignment horizontal="center" vertical="center" wrapText="1"/>
    </xf>
    <xf numFmtId="170" fontId="18" fillId="14" borderId="115" xfId="0" applyNumberFormat="1" applyFont="1" applyFill="1" applyBorder="1" applyAlignment="1">
      <alignment horizontal="center" vertical="center" wrapText="1"/>
    </xf>
    <xf numFmtId="170" fontId="18" fillId="14" borderId="89" xfId="0" applyNumberFormat="1" applyFont="1" applyFill="1" applyBorder="1" applyAlignment="1">
      <alignment horizontal="center" vertical="center" wrapText="1"/>
    </xf>
    <xf numFmtId="170" fontId="18" fillId="14" borderId="183" xfId="0" applyNumberFormat="1" applyFont="1" applyFill="1" applyBorder="1" applyAlignment="1">
      <alignment horizontal="center" vertical="center" wrapText="1"/>
    </xf>
    <xf numFmtId="0" fontId="6" fillId="0" borderId="0" xfId="0" applyFont="1" applyAlignment="1">
      <alignment vertical="center"/>
    </xf>
    <xf numFmtId="0" fontId="37" fillId="13" borderId="23" xfId="2" applyFont="1" applyFill="1" applyBorder="1" applyAlignment="1">
      <alignment horizontal="center" vertical="center"/>
    </xf>
    <xf numFmtId="0" fontId="37" fillId="13" borderId="24" xfId="2" applyFont="1" applyFill="1" applyBorder="1" applyAlignment="1">
      <alignment horizontal="center" vertical="center"/>
    </xf>
    <xf numFmtId="181" fontId="16" fillId="0" borderId="8" xfId="0" applyNumberFormat="1" applyFont="1" applyBorder="1" applyAlignment="1">
      <alignment horizontal="center" vertical="center" wrapText="1"/>
    </xf>
    <xf numFmtId="181" fontId="16" fillId="0" borderId="42" xfId="0" applyNumberFormat="1" applyFont="1" applyBorder="1" applyAlignment="1">
      <alignment horizontal="center" vertical="center" wrapText="1"/>
    </xf>
    <xf numFmtId="181" fontId="16" fillId="0" borderId="17" xfId="0" applyNumberFormat="1" applyFont="1" applyBorder="1" applyAlignment="1">
      <alignment horizontal="center" vertical="center" wrapText="1"/>
    </xf>
    <xf numFmtId="181" fontId="16" fillId="0" borderId="10" xfId="0" applyNumberFormat="1" applyFont="1" applyBorder="1" applyAlignment="1">
      <alignment horizontal="center" vertical="center" wrapText="1"/>
    </xf>
    <xf numFmtId="181" fontId="16" fillId="0" borderId="73" xfId="0" applyNumberFormat="1" applyFont="1" applyBorder="1" applyAlignment="1">
      <alignment horizontal="center" vertical="center" wrapText="1"/>
    </xf>
    <xf numFmtId="166" fontId="16" fillId="16" borderId="29" xfId="0" applyNumberFormat="1" applyFont="1" applyFill="1" applyBorder="1" applyAlignment="1">
      <alignment horizontal="center" wrapText="1"/>
    </xf>
    <xf numFmtId="166" fontId="16" fillId="16" borderId="31" xfId="0" applyNumberFormat="1" applyFont="1" applyFill="1" applyBorder="1" applyAlignment="1">
      <alignment horizontal="center" wrapText="1"/>
    </xf>
    <xf numFmtId="166" fontId="16" fillId="16" borderId="74" xfId="0" applyNumberFormat="1" applyFont="1" applyFill="1" applyBorder="1" applyAlignment="1">
      <alignment horizontal="center" wrapText="1"/>
    </xf>
    <xf numFmtId="169" fontId="18" fillId="49" borderId="5" xfId="0" applyNumberFormat="1" applyFont="1" applyFill="1" applyBorder="1" applyAlignment="1">
      <alignment horizontal="center" vertical="center" wrapText="1"/>
    </xf>
    <xf numFmtId="0" fontId="49" fillId="2" borderId="24" xfId="0" applyFont="1" applyFill="1" applyBorder="1" applyAlignment="1">
      <alignment horizontal="center" vertical="center" wrapText="1"/>
    </xf>
    <xf numFmtId="0" fontId="49" fillId="2" borderId="150" xfId="0" applyFont="1" applyFill="1" applyBorder="1" applyAlignment="1">
      <alignment horizontal="center" vertical="center" wrapText="1"/>
    </xf>
    <xf numFmtId="170" fontId="18" fillId="14" borderId="59" xfId="0" applyNumberFormat="1" applyFont="1" applyFill="1" applyBorder="1" applyAlignment="1">
      <alignment horizontal="center" vertical="center" wrapText="1"/>
    </xf>
    <xf numFmtId="170" fontId="18" fillId="14" borderId="78" xfId="0" applyNumberFormat="1" applyFont="1" applyFill="1" applyBorder="1" applyAlignment="1">
      <alignment horizontal="center" vertical="center" wrapText="1"/>
    </xf>
    <xf numFmtId="170" fontId="18" fillId="14" borderId="70" xfId="0" applyNumberFormat="1" applyFont="1" applyFill="1" applyBorder="1" applyAlignment="1">
      <alignment horizontal="center" vertical="center" wrapText="1"/>
    </xf>
    <xf numFmtId="170" fontId="18" fillId="14" borderId="62" xfId="0" applyNumberFormat="1" applyFont="1" applyFill="1" applyBorder="1" applyAlignment="1">
      <alignment horizontal="center" vertical="center" wrapText="1"/>
    </xf>
    <xf numFmtId="170" fontId="18" fillId="14" borderId="147" xfId="0" applyNumberFormat="1" applyFont="1" applyFill="1" applyBorder="1" applyAlignment="1">
      <alignment horizontal="center" vertical="center" wrapText="1"/>
    </xf>
    <xf numFmtId="170" fontId="60" fillId="24" borderId="62" xfId="0" applyNumberFormat="1" applyFont="1" applyFill="1" applyBorder="1" applyAlignment="1">
      <alignment horizontal="center" vertical="center" wrapText="1"/>
    </xf>
    <xf numFmtId="170" fontId="18" fillId="14" borderId="85" xfId="0" applyNumberFormat="1" applyFont="1" applyFill="1" applyBorder="1" applyAlignment="1">
      <alignment horizontal="center" vertical="center" wrapText="1"/>
    </xf>
    <xf numFmtId="0" fontId="50" fillId="0" borderId="0" xfId="0" applyFont="1" applyAlignment="1">
      <alignment vertical="center"/>
    </xf>
    <xf numFmtId="8" fontId="41" fillId="43" borderId="27" xfId="2" applyNumberFormat="1" applyFont="1" applyFill="1" applyBorder="1" applyAlignment="1">
      <alignment horizontal="center" vertical="center" wrapText="1"/>
    </xf>
    <xf numFmtId="8" fontId="41" fillId="44" borderId="27" xfId="2" applyNumberFormat="1" applyFont="1" applyFill="1" applyBorder="1" applyAlignment="1">
      <alignment horizontal="center" vertical="center" wrapText="1"/>
    </xf>
    <xf numFmtId="8" fontId="41" fillId="25" borderId="27" xfId="2" applyNumberFormat="1" applyFont="1" applyFill="1" applyBorder="1" applyAlignment="1">
      <alignment horizontal="center" vertical="center" wrapText="1"/>
    </xf>
    <xf numFmtId="8" fontId="41" fillId="23" borderId="27" xfId="2" applyNumberFormat="1" applyFont="1" applyFill="1" applyBorder="1" applyAlignment="1">
      <alignment horizontal="center" vertical="center" wrapText="1"/>
    </xf>
    <xf numFmtId="170" fontId="16" fillId="14" borderId="147" xfId="0" applyNumberFormat="1" applyFont="1" applyFill="1" applyBorder="1" applyAlignment="1">
      <alignment horizontal="center" vertical="center" wrapText="1"/>
    </xf>
    <xf numFmtId="166" fontId="16" fillId="16" borderId="62" xfId="0" applyNumberFormat="1" applyFont="1" applyFill="1" applyBorder="1" applyAlignment="1">
      <alignment horizontal="center" vertical="center" wrapText="1"/>
    </xf>
    <xf numFmtId="166" fontId="16" fillId="16" borderId="90" xfId="0" applyNumberFormat="1" applyFont="1" applyFill="1" applyBorder="1" applyAlignment="1">
      <alignment horizontal="center" vertical="center" wrapText="1"/>
    </xf>
    <xf numFmtId="4" fontId="15" fillId="20" borderId="75" xfId="0" applyNumberFormat="1" applyFont="1" applyFill="1" applyBorder="1" applyAlignment="1">
      <alignment horizontal="center" vertical="center"/>
    </xf>
    <xf numFmtId="1" fontId="18" fillId="6" borderId="66" xfId="0" applyNumberFormat="1" applyFont="1" applyFill="1" applyBorder="1" applyAlignment="1">
      <alignment horizontal="left" vertical="center" wrapText="1"/>
    </xf>
    <xf numFmtId="1" fontId="18" fillId="6" borderId="67" xfId="0" applyNumberFormat="1" applyFont="1" applyFill="1" applyBorder="1" applyAlignment="1">
      <alignment horizontal="left" vertical="center" wrapText="1"/>
    </xf>
    <xf numFmtId="1" fontId="18" fillId="6" borderId="46" xfId="0" applyNumberFormat="1" applyFont="1" applyFill="1" applyBorder="1" applyAlignment="1">
      <alignment horizontal="left" vertical="center" wrapText="1"/>
    </xf>
    <xf numFmtId="1" fontId="16" fillId="0" borderId="46" xfId="0" applyNumberFormat="1" applyFont="1" applyBorder="1" applyAlignment="1">
      <alignment horizontal="center" vertical="center" wrapText="1"/>
    </xf>
    <xf numFmtId="1" fontId="16" fillId="0" borderId="51" xfId="0" applyNumberFormat="1" applyFont="1" applyBorder="1" applyAlignment="1">
      <alignment horizontal="center" vertical="center" wrapText="1"/>
    </xf>
    <xf numFmtId="1" fontId="16" fillId="0" borderId="67" xfId="0" applyNumberFormat="1" applyFont="1" applyBorder="1" applyAlignment="1">
      <alignment horizontal="center" vertical="center" wrapText="1"/>
    </xf>
    <xf numFmtId="0" fontId="50" fillId="18" borderId="1" xfId="0" applyFont="1" applyFill="1" applyBorder="1" applyAlignment="1">
      <alignment horizontal="left" vertical="center" wrapText="1"/>
    </xf>
    <xf numFmtId="1" fontId="16" fillId="0" borderId="188" xfId="0" applyNumberFormat="1" applyFont="1" applyBorder="1" applyAlignment="1">
      <alignment vertical="center" wrapText="1"/>
    </xf>
    <xf numFmtId="0" fontId="25" fillId="0" borderId="0" xfId="0" applyFont="1" applyAlignment="1">
      <alignment vertical="center"/>
    </xf>
    <xf numFmtId="0" fontId="98" fillId="18" borderId="1" xfId="0" applyFont="1" applyFill="1" applyBorder="1" applyAlignment="1">
      <alignment horizontal="left" vertical="center" wrapText="1"/>
    </xf>
    <xf numFmtId="1" fontId="16" fillId="0" borderId="55" xfId="0" applyNumberFormat="1" applyFont="1" applyBorder="1" applyAlignment="1">
      <alignment horizontal="center" vertical="center" wrapText="1"/>
    </xf>
    <xf numFmtId="178" fontId="0" fillId="7" borderId="1" xfId="0" applyNumberFormat="1" applyFill="1" applyBorder="1" applyAlignment="1">
      <alignment vertical="center"/>
    </xf>
    <xf numFmtId="178" fontId="0" fillId="7" borderId="7" xfId="0" applyNumberFormat="1" applyFill="1" applyBorder="1" applyAlignment="1">
      <alignment vertical="center"/>
    </xf>
    <xf numFmtId="178" fontId="0" fillId="7" borderId="42" xfId="0" applyNumberFormat="1" applyFill="1" applyBorder="1" applyAlignment="1">
      <alignment vertical="center"/>
    </xf>
    <xf numFmtId="178" fontId="0" fillId="7" borderId="73" xfId="0" applyNumberFormat="1" applyFill="1" applyBorder="1" applyAlignment="1">
      <alignment vertical="center"/>
    </xf>
    <xf numFmtId="0" fontId="50" fillId="18" borderId="1" xfId="0" applyFont="1" applyFill="1" applyBorder="1" applyAlignment="1">
      <alignment vertical="center"/>
    </xf>
    <xf numFmtId="0" fontId="50" fillId="18" borderId="26" xfId="0" applyFont="1" applyFill="1" applyBorder="1" applyAlignment="1">
      <alignment vertical="center"/>
    </xf>
    <xf numFmtId="0" fontId="50" fillId="18" borderId="42" xfId="0" applyFont="1" applyFill="1" applyBorder="1" applyAlignment="1">
      <alignment vertical="center"/>
    </xf>
    <xf numFmtId="0" fontId="50" fillId="18" borderId="43" xfId="0" applyFont="1" applyFill="1" applyBorder="1" applyAlignment="1">
      <alignment vertical="center"/>
    </xf>
    <xf numFmtId="178" fontId="50" fillId="7" borderId="19" xfId="0" applyNumberFormat="1" applyFont="1" applyFill="1" applyBorder="1" applyAlignment="1">
      <alignment vertical="center"/>
    </xf>
    <xf numFmtId="178" fontId="50" fillId="7" borderId="16" xfId="0" applyNumberFormat="1" applyFont="1" applyFill="1" applyBorder="1" applyAlignment="1">
      <alignment vertical="center"/>
    </xf>
    <xf numFmtId="178" fontId="0" fillId="0" borderId="51" xfId="0" applyNumberFormat="1" applyBorder="1" applyAlignment="1">
      <alignment vertical="center"/>
    </xf>
    <xf numFmtId="178" fontId="50" fillId="7" borderId="26" xfId="0" applyNumberFormat="1" applyFont="1" applyFill="1" applyBorder="1" applyAlignment="1">
      <alignment vertical="center"/>
    </xf>
    <xf numFmtId="178" fontId="50" fillId="7" borderId="189" xfId="0" applyNumberFormat="1" applyFont="1" applyFill="1" applyBorder="1" applyAlignment="1">
      <alignment vertical="center"/>
    </xf>
    <xf numFmtId="178" fontId="50" fillId="7" borderId="47" xfId="0" applyNumberFormat="1" applyFont="1" applyFill="1" applyBorder="1" applyAlignment="1">
      <alignment vertical="center"/>
    </xf>
    <xf numFmtId="195" fontId="50" fillId="7" borderId="43" xfId="0" applyNumberFormat="1" applyFont="1" applyFill="1" applyBorder="1" applyAlignment="1">
      <alignment vertical="center"/>
    </xf>
    <xf numFmtId="195" fontId="50" fillId="7" borderId="12" xfId="0" applyNumberFormat="1" applyFont="1" applyFill="1" applyBorder="1" applyAlignment="1">
      <alignment vertical="center"/>
    </xf>
    <xf numFmtId="176" fontId="0" fillId="0" borderId="5" xfId="0" applyNumberFormat="1" applyBorder="1" applyAlignment="1">
      <alignment vertical="center"/>
    </xf>
    <xf numFmtId="176" fontId="70" fillId="7" borderId="1" xfId="0" applyNumberFormat="1" applyFont="1" applyFill="1" applyBorder="1" applyAlignment="1">
      <alignment horizontal="center" vertical="center"/>
    </xf>
    <xf numFmtId="176" fontId="50" fillId="7" borderId="1" xfId="0" applyNumberFormat="1" applyFont="1" applyFill="1" applyBorder="1" applyAlignment="1">
      <alignment horizontal="center" vertical="center"/>
    </xf>
    <xf numFmtId="176" fontId="0" fillId="0" borderId="1" xfId="0" applyNumberFormat="1" applyBorder="1" applyAlignment="1">
      <alignment vertical="center"/>
    </xf>
    <xf numFmtId="8" fontId="41" fillId="10" borderId="7" xfId="2" applyNumberFormat="1" applyFont="1" applyFill="1" applyBorder="1" applyAlignment="1">
      <alignment horizontal="center" vertical="center" wrapText="1"/>
    </xf>
    <xf numFmtId="166" fontId="63" fillId="34" borderId="192" xfId="2" applyNumberFormat="1" applyFont="1" applyFill="1" applyBorder="1" applyAlignment="1">
      <alignment horizontal="center" vertical="center" wrapText="1"/>
    </xf>
    <xf numFmtId="8" fontId="57" fillId="7" borderId="190" xfId="2" applyNumberFormat="1" applyFont="1" applyFill="1" applyBorder="1" applyAlignment="1">
      <alignment horizontal="center" vertical="center" wrapText="1"/>
    </xf>
    <xf numFmtId="8" fontId="57" fillId="7" borderId="64" xfId="2" applyNumberFormat="1" applyFont="1" applyFill="1" applyBorder="1" applyAlignment="1">
      <alignment horizontal="center" vertical="center" wrapText="1"/>
    </xf>
    <xf numFmtId="8" fontId="57" fillId="7" borderId="191" xfId="2" applyNumberFormat="1" applyFont="1" applyFill="1" applyBorder="1" applyAlignment="1">
      <alignment horizontal="center" vertical="center" wrapText="1"/>
    </xf>
    <xf numFmtId="170" fontId="16" fillId="33" borderId="69" xfId="2" applyNumberFormat="1" applyFont="1" applyFill="1" applyBorder="1" applyAlignment="1">
      <alignment horizontal="center" vertical="center" wrapText="1"/>
    </xf>
    <xf numFmtId="171" fontId="0" fillId="0" borderId="0" xfId="0" applyNumberFormat="1" applyAlignment="1">
      <alignment vertical="center"/>
    </xf>
    <xf numFmtId="170" fontId="16" fillId="33" borderId="193" xfId="2" applyNumberFormat="1" applyFont="1" applyFill="1" applyBorder="1" applyAlignment="1">
      <alignment horizontal="center" vertical="center" wrapText="1"/>
    </xf>
    <xf numFmtId="174" fontId="0" fillId="0" borderId="0" xfId="0" applyNumberFormat="1" applyAlignment="1">
      <alignment vertical="center"/>
    </xf>
    <xf numFmtId="166" fontId="63" fillId="34" borderId="136" xfId="2" applyNumberFormat="1" applyFont="1" applyFill="1" applyBorder="1" applyAlignment="1">
      <alignment horizontal="center" vertical="center" wrapText="1"/>
    </xf>
    <xf numFmtId="172" fontId="65" fillId="51" borderId="0" xfId="2" applyNumberFormat="1" applyFont="1" applyFill="1" applyAlignment="1">
      <alignment horizontal="right" vertical="center"/>
    </xf>
    <xf numFmtId="194" fontId="31" fillId="7" borderId="135" xfId="2" applyNumberFormat="1" applyFont="1" applyFill="1" applyBorder="1" applyAlignment="1">
      <alignment horizontal="center" vertical="center"/>
    </xf>
    <xf numFmtId="170" fontId="65" fillId="51" borderId="0" xfId="2" applyNumberFormat="1" applyFont="1" applyFill="1" applyAlignment="1">
      <alignment horizontal="right" vertical="center"/>
    </xf>
    <xf numFmtId="42" fontId="86" fillId="46" borderId="53" xfId="8" applyNumberFormat="1" applyFont="1" applyFill="1" applyBorder="1" applyAlignment="1" applyProtection="1">
      <alignment horizontal="center" vertical="center" wrapText="1"/>
      <protection locked="0"/>
    </xf>
    <xf numFmtId="42" fontId="86" fillId="46" borderId="83" xfId="8" applyNumberFormat="1" applyFont="1" applyFill="1" applyBorder="1" applyAlignment="1" applyProtection="1">
      <alignment horizontal="center" vertical="center" wrapText="1"/>
      <protection locked="0"/>
    </xf>
    <xf numFmtId="42" fontId="86" fillId="18" borderId="49" xfId="8" applyNumberFormat="1" applyFont="1" applyFill="1" applyBorder="1" applyAlignment="1" applyProtection="1">
      <alignment horizontal="center" vertical="center" wrapText="1"/>
      <protection locked="0"/>
    </xf>
    <xf numFmtId="42" fontId="86" fillId="18" borderId="79" xfId="8" applyNumberFormat="1" applyFont="1" applyFill="1" applyBorder="1" applyAlignment="1" applyProtection="1">
      <alignment horizontal="center" vertical="center" wrapText="1"/>
      <protection locked="0"/>
    </xf>
    <xf numFmtId="0" fontId="87" fillId="8" borderId="194" xfId="0" applyFont="1" applyFill="1" applyBorder="1" applyAlignment="1" applyProtection="1">
      <alignment horizontal="left"/>
      <protection locked="0"/>
    </xf>
    <xf numFmtId="0" fontId="87" fillId="8" borderId="195" xfId="0" applyFont="1" applyFill="1" applyBorder="1" applyAlignment="1" applyProtection="1">
      <alignment horizontal="left"/>
      <protection locked="0"/>
    </xf>
    <xf numFmtId="0" fontId="87" fillId="8" borderId="77" xfId="0" applyFont="1" applyFill="1" applyBorder="1" applyAlignment="1" applyProtection="1">
      <alignment horizontal="left"/>
      <protection locked="0"/>
    </xf>
    <xf numFmtId="0" fontId="87" fillId="18" borderId="91" xfId="0" applyFont="1" applyFill="1" applyBorder="1" applyAlignment="1" applyProtection="1">
      <alignment horizontal="left"/>
      <protection locked="0"/>
    </xf>
    <xf numFmtId="174" fontId="82" fillId="18" borderId="194" xfId="0" applyNumberFormat="1" applyFont="1" applyFill="1" applyBorder="1" applyAlignment="1" applyProtection="1">
      <alignment horizontal="center"/>
      <protection locked="0"/>
    </xf>
    <xf numFmtId="170" fontId="82" fillId="46" borderId="172" xfId="0" applyNumberFormat="1" applyFont="1" applyFill="1" applyBorder="1" applyAlignment="1" applyProtection="1">
      <alignment horizontal="center"/>
      <protection locked="0"/>
    </xf>
    <xf numFmtId="0" fontId="87" fillId="18" borderId="196" xfId="0" applyFont="1" applyFill="1" applyBorder="1" applyAlignment="1" applyProtection="1">
      <alignment horizontal="left"/>
      <protection locked="0"/>
    </xf>
    <xf numFmtId="0" fontId="87" fillId="46" borderId="197" xfId="0" applyFont="1" applyFill="1" applyBorder="1" applyAlignment="1" applyProtection="1">
      <alignment horizontal="left"/>
      <protection locked="0"/>
    </xf>
    <xf numFmtId="0" fontId="93" fillId="48" borderId="30" xfId="0" applyFont="1" applyFill="1" applyBorder="1"/>
    <xf numFmtId="0" fontId="87" fillId="18" borderId="198" xfId="0" applyFont="1" applyFill="1" applyBorder="1" applyAlignment="1" applyProtection="1">
      <alignment horizontal="left"/>
      <protection locked="0"/>
    </xf>
    <xf numFmtId="0" fontId="87" fillId="46" borderId="199" xfId="0" applyFont="1" applyFill="1" applyBorder="1" applyAlignment="1" applyProtection="1">
      <alignment horizontal="left"/>
      <protection locked="0"/>
    </xf>
    <xf numFmtId="170" fontId="95" fillId="18" borderId="54" xfId="0" applyNumberFormat="1" applyFont="1" applyFill="1" applyBorder="1" applyAlignment="1" applyProtection="1">
      <alignment horizontal="center"/>
      <protection locked="0"/>
    </xf>
    <xf numFmtId="170" fontId="95" fillId="46" borderId="56" xfId="0" applyNumberFormat="1" applyFont="1" applyFill="1" applyBorder="1" applyAlignment="1" applyProtection="1">
      <alignment horizontal="center"/>
      <protection locked="0"/>
    </xf>
    <xf numFmtId="0" fontId="95" fillId="48" borderId="0" xfId="0" applyFont="1" applyFill="1" applyBorder="1" applyAlignment="1">
      <alignment horizontal="right"/>
    </xf>
    <xf numFmtId="9" fontId="95" fillId="8" borderId="54" xfId="1" applyFont="1" applyFill="1" applyBorder="1" applyAlignment="1">
      <alignment horizontal="center"/>
    </xf>
    <xf numFmtId="190" fontId="50" fillId="0" borderId="1" xfId="0" applyNumberFormat="1" applyFont="1" applyFill="1" applyBorder="1" applyAlignment="1">
      <alignment horizontal="center" vertical="center"/>
    </xf>
    <xf numFmtId="190" fontId="69" fillId="0" borderId="1" xfId="0" applyNumberFormat="1" applyFont="1" applyFill="1" applyBorder="1" applyAlignment="1">
      <alignment horizontal="center" vertical="center"/>
    </xf>
    <xf numFmtId="0" fontId="0" fillId="0" borderId="0" xfId="0" applyAlignment="1">
      <alignment horizontal="justify" vertical="center"/>
    </xf>
    <xf numFmtId="0" fontId="10" fillId="0" borderId="1" xfId="0" applyFont="1" applyBorder="1" applyAlignment="1">
      <alignment horizontal="left" vertical="center"/>
    </xf>
    <xf numFmtId="1" fontId="9" fillId="0" borderId="0" xfId="0" applyNumberFormat="1" applyFont="1" applyAlignment="1">
      <alignment vertical="center"/>
    </xf>
    <xf numFmtId="1" fontId="8" fillId="0" borderId="1" xfId="0" applyNumberFormat="1" applyFont="1" applyBorder="1" applyAlignment="1">
      <alignment horizontal="center" vertical="center"/>
    </xf>
    <xf numFmtId="0" fontId="6" fillId="0" borderId="0" xfId="0" applyFont="1" applyAlignment="1">
      <alignment vertical="center"/>
    </xf>
    <xf numFmtId="1" fontId="10" fillId="4"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 fontId="8" fillId="0" borderId="1" xfId="0" applyNumberFormat="1" applyFont="1" applyBorder="1" applyAlignment="1">
      <alignment horizontal="left" vertical="center"/>
    </xf>
    <xf numFmtId="1" fontId="8" fillId="0" borderId="1" xfId="0" applyNumberFormat="1" applyFont="1" applyBorder="1" applyAlignment="1">
      <alignment horizontal="left" vertical="center" wrapText="1"/>
    </xf>
    <xf numFmtId="0" fontId="7" fillId="2"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50" fillId="0" borderId="0" xfId="0" applyFont="1" applyAlignment="1">
      <alignment horizontal="justify" vertical="center" wrapText="1"/>
    </xf>
    <xf numFmtId="0" fontId="50" fillId="0" borderId="0" xfId="0" applyFont="1" applyAlignment="1">
      <alignment horizontal="left" vertical="center"/>
    </xf>
    <xf numFmtId="0" fontId="99" fillId="0" borderId="0" xfId="0" applyFont="1" applyAlignment="1">
      <alignment horizontal="center" vertical="center"/>
    </xf>
    <xf numFmtId="0" fontId="50" fillId="0" borderId="0" xfId="0" applyFont="1" applyAlignment="1">
      <alignment horizontal="center"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0" fontId="7" fillId="30" borderId="1" xfId="2" applyFont="1" applyFill="1" applyBorder="1" applyAlignment="1">
      <alignment horizontal="center" vertical="center"/>
    </xf>
    <xf numFmtId="0" fontId="60" fillId="16" borderId="18" xfId="2" applyFont="1" applyFill="1" applyBorder="1" applyAlignment="1">
      <alignment vertical="center"/>
    </xf>
    <xf numFmtId="0" fontId="7" fillId="29" borderId="1" xfId="2" applyFont="1" applyFill="1" applyBorder="1" applyAlignment="1">
      <alignment horizontal="center" vertical="center"/>
    </xf>
    <xf numFmtId="0" fontId="60" fillId="18" borderId="24" xfId="2" applyFont="1" applyFill="1" applyBorder="1" applyAlignment="1">
      <alignment vertical="center"/>
    </xf>
    <xf numFmtId="0" fontId="37" fillId="16" borderId="26" xfId="2" applyFont="1" applyFill="1" applyBorder="1" applyAlignment="1">
      <alignment horizontal="center" vertical="center"/>
    </xf>
    <xf numFmtId="0" fontId="37" fillId="16" borderId="24" xfId="2" applyFont="1" applyFill="1" applyBorder="1" applyAlignment="1">
      <alignment horizontal="center" vertical="center"/>
    </xf>
    <xf numFmtId="0" fontId="7" fillId="28" borderId="26" xfId="2" applyFont="1" applyFill="1" applyBorder="1" applyAlignment="1">
      <alignment horizontal="center" vertical="center"/>
    </xf>
    <xf numFmtId="0" fontId="7" fillId="28" borderId="24" xfId="2" applyFont="1" applyFill="1" applyBorder="1" applyAlignment="1">
      <alignment horizontal="center" vertical="center"/>
    </xf>
    <xf numFmtId="0" fontId="7" fillId="16" borderId="66" xfId="2" applyFont="1" applyFill="1" applyBorder="1" applyAlignment="1">
      <alignment horizontal="center" vertical="center"/>
    </xf>
    <xf numFmtId="0" fontId="7" fillId="16" borderId="75" xfId="2" applyFont="1" applyFill="1" applyBorder="1" applyAlignment="1">
      <alignment horizontal="center" vertical="center"/>
    </xf>
    <xf numFmtId="0" fontId="7" fillId="16" borderId="83" xfId="2" applyFont="1" applyFill="1" applyBorder="1" applyAlignment="1">
      <alignment horizontal="center" vertical="center"/>
    </xf>
    <xf numFmtId="0" fontId="7" fillId="18" borderId="66" xfId="2" applyFont="1" applyFill="1" applyBorder="1" applyAlignment="1">
      <alignment horizontal="center" vertical="center"/>
    </xf>
    <xf numFmtId="0" fontId="7" fillId="18" borderId="75" xfId="2" applyFont="1" applyFill="1" applyBorder="1" applyAlignment="1">
      <alignment horizontal="center" vertical="center"/>
    </xf>
    <xf numFmtId="0" fontId="7" fillId="18" borderId="83" xfId="2" applyFont="1" applyFill="1" applyBorder="1" applyAlignment="1">
      <alignment horizontal="center" vertical="center"/>
    </xf>
    <xf numFmtId="0" fontId="7" fillId="20" borderId="66" xfId="2" applyFont="1" applyFill="1" applyBorder="1" applyAlignment="1">
      <alignment horizontal="center" vertical="center"/>
    </xf>
    <xf numFmtId="0" fontId="7" fillId="20" borderId="75" xfId="2" applyFont="1" applyFill="1" applyBorder="1" applyAlignment="1">
      <alignment horizontal="center" vertical="center"/>
    </xf>
    <xf numFmtId="0" fontId="7" fillId="20" borderId="83" xfId="2" applyFont="1" applyFill="1" applyBorder="1" applyAlignment="1">
      <alignment horizontal="center" vertical="center"/>
    </xf>
    <xf numFmtId="0" fontId="7" fillId="24" borderId="26" xfId="2" applyFont="1" applyFill="1" applyBorder="1" applyAlignment="1">
      <alignment horizontal="center" vertical="center"/>
    </xf>
    <xf numFmtId="0" fontId="7" fillId="24" borderId="24" xfId="2" applyFont="1" applyFill="1" applyBorder="1" applyAlignment="1">
      <alignment horizontal="center" vertical="center"/>
    </xf>
    <xf numFmtId="0" fontId="7" fillId="26" borderId="66" xfId="2" applyFont="1" applyFill="1" applyBorder="1" applyAlignment="1">
      <alignment horizontal="center" vertical="center"/>
    </xf>
    <xf numFmtId="0" fontId="7" fillId="26" borderId="75" xfId="2" applyFont="1" applyFill="1" applyBorder="1" applyAlignment="1">
      <alignment horizontal="center" vertical="center"/>
    </xf>
    <xf numFmtId="0" fontId="7" fillId="26" borderId="50" xfId="2" applyFont="1" applyFill="1" applyBorder="1" applyAlignment="1">
      <alignment horizontal="center" vertical="center"/>
    </xf>
    <xf numFmtId="0" fontId="7" fillId="26" borderId="83" xfId="2" applyFont="1" applyFill="1" applyBorder="1" applyAlignment="1">
      <alignment horizontal="center" vertical="center"/>
    </xf>
    <xf numFmtId="0" fontId="7" fillId="24" borderId="66" xfId="2" applyFont="1" applyFill="1" applyBorder="1" applyAlignment="1">
      <alignment horizontal="center" vertical="center"/>
    </xf>
    <xf numFmtId="0" fontId="7" fillId="24" borderId="75" xfId="2" applyFont="1" applyFill="1" applyBorder="1" applyAlignment="1">
      <alignment horizontal="center" vertical="center"/>
    </xf>
    <xf numFmtId="0" fontId="7" fillId="24" borderId="83" xfId="2" applyFont="1" applyFill="1" applyBorder="1" applyAlignment="1">
      <alignment horizontal="center" vertical="center"/>
    </xf>
    <xf numFmtId="172" fontId="7" fillId="51" borderId="50" xfId="2" applyNumberFormat="1" applyFont="1" applyFill="1" applyBorder="1" applyAlignment="1">
      <alignment horizontal="right" vertical="center"/>
    </xf>
    <xf numFmtId="166" fontId="16" fillId="45" borderId="18" xfId="2" applyNumberFormat="1" applyFont="1" applyFill="1" applyBorder="1" applyAlignment="1">
      <alignment horizontal="center" vertical="center" wrapText="1"/>
    </xf>
    <xf numFmtId="166" fontId="16" fillId="45" borderId="38" xfId="2" applyNumberFormat="1" applyFont="1" applyFill="1" applyBorder="1" applyAlignment="1">
      <alignment horizontal="center" vertical="center" wrapText="1"/>
    </xf>
    <xf numFmtId="166" fontId="16" fillId="45" borderId="165" xfId="2" applyNumberFormat="1" applyFont="1" applyFill="1" applyBorder="1" applyAlignment="1">
      <alignment horizontal="center" vertical="center" wrapText="1"/>
    </xf>
    <xf numFmtId="170" fontId="16" fillId="33" borderId="166" xfId="2" applyNumberFormat="1" applyFont="1" applyFill="1" applyBorder="1" applyAlignment="1">
      <alignment horizontal="center" vertical="center" wrapText="1"/>
    </xf>
    <xf numFmtId="170" fontId="16" fillId="33" borderId="22" xfId="2" applyNumberFormat="1" applyFont="1" applyFill="1" applyBorder="1" applyAlignment="1">
      <alignment horizontal="center" vertical="center" wrapText="1"/>
    </xf>
    <xf numFmtId="170" fontId="16" fillId="33" borderId="118" xfId="2" applyNumberFormat="1" applyFont="1" applyFill="1" applyBorder="1" applyAlignment="1">
      <alignment horizontal="center" vertical="center" wrapText="1"/>
    </xf>
    <xf numFmtId="0" fontId="7" fillId="26" borderId="1" xfId="2" applyFont="1" applyFill="1" applyBorder="1" applyAlignment="1">
      <alignment horizontal="center" vertical="center"/>
    </xf>
    <xf numFmtId="0" fontId="60" fillId="26" borderId="24" xfId="2" applyFont="1" applyFill="1" applyBorder="1" applyAlignment="1">
      <alignment vertical="center"/>
    </xf>
    <xf numFmtId="170" fontId="72" fillId="51" borderId="0" xfId="0" applyNumberFormat="1" applyFont="1" applyFill="1" applyAlignment="1">
      <alignment horizontal="right" vertical="center"/>
    </xf>
    <xf numFmtId="0" fontId="37" fillId="13" borderId="26" xfId="2" applyFont="1" applyFill="1" applyBorder="1" applyAlignment="1">
      <alignment horizontal="center" vertical="center"/>
    </xf>
    <xf numFmtId="0" fontId="37" fillId="13" borderId="23" xfId="2" applyFont="1" applyFill="1" applyBorder="1" applyAlignment="1">
      <alignment horizontal="center" vertical="center"/>
    </xf>
    <xf numFmtId="0" fontId="37" fillId="13" borderId="24" xfId="2" applyFont="1" applyFill="1" applyBorder="1" applyAlignment="1">
      <alignment horizontal="center" vertical="center"/>
    </xf>
    <xf numFmtId="8" fontId="41" fillId="43" borderId="3" xfId="2" applyNumberFormat="1" applyFont="1" applyFill="1" applyBorder="1" applyAlignment="1">
      <alignment horizontal="center" vertical="center" wrapText="1"/>
    </xf>
    <xf numFmtId="8" fontId="41" fillId="43" borderId="5" xfId="2" applyNumberFormat="1" applyFont="1" applyFill="1" applyBorder="1" applyAlignment="1">
      <alignment horizontal="center" vertical="center" wrapText="1"/>
    </xf>
    <xf numFmtId="8" fontId="41" fillId="23" borderId="3" xfId="2" applyNumberFormat="1" applyFont="1" applyFill="1" applyBorder="1" applyAlignment="1">
      <alignment horizontal="center" vertical="center" wrapText="1"/>
    </xf>
    <xf numFmtId="8" fontId="41" fillId="23" borderId="5" xfId="2" applyNumberFormat="1" applyFont="1" applyFill="1" applyBorder="1" applyAlignment="1">
      <alignment horizontal="center" vertical="center" wrapText="1"/>
    </xf>
    <xf numFmtId="8" fontId="41" fillId="44" borderId="3" xfId="2" applyNumberFormat="1" applyFont="1" applyFill="1" applyBorder="1" applyAlignment="1">
      <alignment horizontal="center" vertical="center" wrapText="1"/>
    </xf>
    <xf numFmtId="8" fontId="41" fillId="44" borderId="5" xfId="2" applyNumberFormat="1" applyFont="1" applyFill="1" applyBorder="1" applyAlignment="1">
      <alignment horizontal="center" vertical="center" wrapText="1"/>
    </xf>
    <xf numFmtId="8" fontId="41" fillId="25" borderId="3" xfId="2" applyNumberFormat="1" applyFont="1" applyFill="1" applyBorder="1" applyAlignment="1">
      <alignment horizontal="center" vertical="center" wrapText="1"/>
    </xf>
    <xf numFmtId="8" fontId="41" fillId="25" borderId="5" xfId="2" applyNumberFormat="1" applyFont="1" applyFill="1" applyBorder="1" applyAlignment="1">
      <alignment horizontal="center" vertical="center" wrapText="1"/>
    </xf>
    <xf numFmtId="8" fontId="41" fillId="43" borderId="6" xfId="2" applyNumberFormat="1" applyFont="1" applyFill="1" applyBorder="1" applyAlignment="1">
      <alignment horizontal="center" vertical="center" wrapText="1"/>
    </xf>
    <xf numFmtId="8" fontId="41" fillId="44" borderId="6" xfId="2" applyNumberFormat="1" applyFont="1" applyFill="1" applyBorder="1" applyAlignment="1">
      <alignment horizontal="center" vertical="center" wrapText="1"/>
    </xf>
    <xf numFmtId="8" fontId="41" fillId="25" borderId="6" xfId="2" applyNumberFormat="1" applyFont="1" applyFill="1" applyBorder="1" applyAlignment="1">
      <alignment horizontal="center" vertical="center" wrapText="1"/>
    </xf>
    <xf numFmtId="8" fontId="41" fillId="23" borderId="6" xfId="2" applyNumberFormat="1" applyFont="1" applyFill="1" applyBorder="1" applyAlignment="1">
      <alignment horizontal="center" vertical="center" wrapText="1"/>
    </xf>
    <xf numFmtId="0" fontId="66" fillId="0" borderId="0" xfId="2" applyFont="1" applyAlignment="1">
      <alignment horizontal="center" vertical="center" wrapText="1"/>
    </xf>
    <xf numFmtId="8" fontId="41" fillId="44" borderId="13" xfId="2" applyNumberFormat="1" applyFont="1" applyFill="1" applyBorder="1" applyAlignment="1">
      <alignment horizontal="center" vertical="center" wrapText="1"/>
    </xf>
    <xf numFmtId="0" fontId="37" fillId="24" borderId="26" xfId="2" applyFont="1" applyFill="1" applyBorder="1" applyAlignment="1">
      <alignment horizontal="left" vertical="center"/>
    </xf>
    <xf numFmtId="0" fontId="37" fillId="24" borderId="24" xfId="2" applyFont="1" applyFill="1" applyBorder="1" applyAlignment="1">
      <alignment horizontal="left" vertical="center"/>
    </xf>
    <xf numFmtId="1" fontId="16" fillId="6" borderId="15" xfId="0" applyNumberFormat="1" applyFont="1" applyFill="1" applyBorder="1" applyAlignment="1">
      <alignment horizontal="left" vertical="center" wrapText="1"/>
    </xf>
    <xf numFmtId="1" fontId="16" fillId="6" borderId="6" xfId="0" applyNumberFormat="1" applyFont="1" applyFill="1" applyBorder="1" applyAlignment="1">
      <alignment horizontal="left" vertical="center" wrapText="1"/>
    </xf>
    <xf numFmtId="1" fontId="16" fillId="6" borderId="16" xfId="0" applyNumberFormat="1" applyFont="1" applyFill="1" applyBorder="1" applyAlignment="1">
      <alignment horizontal="left" vertical="center" wrapText="1"/>
    </xf>
    <xf numFmtId="0" fontId="10" fillId="15" borderId="49" xfId="0" applyFont="1" applyFill="1" applyBorder="1" applyAlignment="1">
      <alignment horizontal="center" vertical="center" wrapText="1"/>
    </xf>
    <xf numFmtId="0" fontId="10" fillId="15" borderId="54" xfId="0" applyFont="1" applyFill="1" applyBorder="1" applyAlignment="1">
      <alignment horizontal="center" vertical="center" wrapText="1"/>
    </xf>
    <xf numFmtId="0" fontId="10" fillId="15" borderId="57" xfId="0" applyFont="1" applyFill="1" applyBorder="1" applyAlignment="1">
      <alignment horizontal="center" vertical="center" wrapText="1"/>
    </xf>
    <xf numFmtId="170" fontId="10" fillId="16" borderId="53" xfId="0" applyNumberFormat="1" applyFont="1" applyFill="1" applyBorder="1" applyAlignment="1">
      <alignment horizontal="center" vertical="center" wrapText="1"/>
    </xf>
    <xf numFmtId="170" fontId="10" fillId="16" borderId="56" xfId="0" applyNumberFormat="1" applyFont="1" applyFill="1" applyBorder="1" applyAlignment="1">
      <alignment horizontal="center" vertical="center" wrapText="1"/>
    </xf>
    <xf numFmtId="170" fontId="10" fillId="16" borderId="48" xfId="0" applyNumberFormat="1" applyFont="1" applyFill="1" applyBorder="1" applyAlignment="1">
      <alignment horizontal="center" vertical="center" wrapText="1"/>
    </xf>
    <xf numFmtId="0" fontId="10" fillId="15" borderId="51" xfId="0" applyFont="1" applyFill="1" applyBorder="1" applyAlignment="1">
      <alignment vertical="center" wrapText="1"/>
    </xf>
    <xf numFmtId="0" fontId="10" fillId="15" borderId="55" xfId="0" applyFont="1" applyFill="1" applyBorder="1" applyAlignment="1">
      <alignment vertical="center" wrapText="1"/>
    </xf>
    <xf numFmtId="0" fontId="10" fillId="15" borderId="46" xfId="0" applyFont="1" applyFill="1" applyBorder="1" applyAlignment="1">
      <alignment vertical="center" wrapText="1"/>
    </xf>
    <xf numFmtId="0" fontId="10" fillId="15" borderId="58" xfId="0" applyFont="1" applyFill="1" applyBorder="1" applyAlignment="1">
      <alignment horizontal="center" vertical="center" wrapText="1"/>
    </xf>
    <xf numFmtId="0" fontId="10" fillId="15" borderId="60" xfId="0" applyFont="1" applyFill="1" applyBorder="1" applyAlignment="1">
      <alignment horizontal="center" vertical="center" wrapText="1"/>
    </xf>
    <xf numFmtId="0" fontId="10" fillId="15" borderId="44" xfId="0" applyFont="1" applyFill="1" applyBorder="1" applyAlignment="1">
      <alignment horizontal="center" vertical="center" wrapText="1"/>
    </xf>
    <xf numFmtId="0" fontId="10" fillId="15" borderId="59" xfId="0" applyFont="1" applyFill="1" applyBorder="1" applyAlignment="1">
      <alignment horizontal="center" vertical="center" wrapText="1"/>
    </xf>
    <xf numFmtId="0" fontId="10" fillId="15" borderId="70" xfId="0" applyFont="1" applyFill="1" applyBorder="1" applyAlignment="1">
      <alignment horizontal="center" vertical="center" wrapText="1"/>
    </xf>
    <xf numFmtId="0" fontId="10" fillId="15" borderId="62" xfId="0" applyFont="1" applyFill="1" applyBorder="1" applyAlignment="1">
      <alignment horizontal="center" vertical="center" wrapText="1"/>
    </xf>
    <xf numFmtId="185" fontId="51" fillId="15" borderId="18" xfId="0" applyNumberFormat="1" applyFont="1" applyFill="1" applyBorder="1" applyAlignment="1">
      <alignment horizontal="center" vertical="center" wrapText="1"/>
    </xf>
    <xf numFmtId="185" fontId="51" fillId="15" borderId="38" xfId="0" applyNumberFormat="1" applyFont="1" applyFill="1" applyBorder="1" applyAlignment="1">
      <alignment horizontal="center" vertical="center" wrapText="1"/>
    </xf>
    <xf numFmtId="185" fontId="51" fillId="15" borderId="93" xfId="0" applyNumberFormat="1" applyFont="1" applyFill="1" applyBorder="1" applyAlignment="1">
      <alignment horizontal="center" vertical="center" wrapText="1"/>
    </xf>
    <xf numFmtId="186" fontId="51" fillId="15" borderId="3" xfId="0" applyNumberFormat="1" applyFont="1" applyFill="1" applyBorder="1" applyAlignment="1">
      <alignment horizontal="center" vertical="center" wrapText="1"/>
    </xf>
    <xf numFmtId="186" fontId="51" fillId="15" borderId="6" xfId="0" applyNumberFormat="1" applyFont="1" applyFill="1" applyBorder="1" applyAlignment="1">
      <alignment horizontal="center" vertical="center" wrapText="1"/>
    </xf>
    <xf numFmtId="186" fontId="51" fillId="15" borderId="16" xfId="0" applyNumberFormat="1" applyFont="1" applyFill="1" applyBorder="1" applyAlignment="1">
      <alignment horizontal="center" vertical="center" wrapText="1"/>
    </xf>
    <xf numFmtId="0" fontId="18" fillId="15" borderId="53"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48" xfId="0" applyFont="1" applyFill="1" applyBorder="1" applyAlignment="1">
      <alignment horizontal="center" vertical="center" wrapText="1"/>
    </xf>
    <xf numFmtId="4" fontId="15" fillId="16" borderId="20" xfId="0" applyNumberFormat="1" applyFont="1" applyFill="1" applyBorder="1" applyAlignment="1">
      <alignment horizontal="center" vertical="center"/>
    </xf>
    <xf numFmtId="4" fontId="15" fillId="16" borderId="21" xfId="0" applyNumberFormat="1" applyFont="1" applyFill="1" applyBorder="1" applyAlignment="1">
      <alignment horizontal="center" vertical="center"/>
    </xf>
    <xf numFmtId="4" fontId="15" fillId="16" borderId="53" xfId="0" applyNumberFormat="1" applyFont="1" applyFill="1" applyBorder="1" applyAlignment="1">
      <alignment horizontal="center" vertical="center"/>
    </xf>
    <xf numFmtId="0" fontId="18" fillId="15" borderId="110" xfId="0" applyFont="1" applyFill="1" applyBorder="1" applyAlignment="1">
      <alignment horizontal="center" vertical="center" wrapText="1"/>
    </xf>
    <xf numFmtId="0" fontId="18" fillId="15" borderId="111" xfId="0" applyFont="1" applyFill="1" applyBorder="1" applyAlignment="1">
      <alignment horizontal="center" vertical="center" wrapText="1"/>
    </xf>
    <xf numFmtId="0" fontId="18" fillId="15" borderId="112"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50" xfId="0" applyFont="1" applyFill="1" applyBorder="1" applyAlignment="1">
      <alignment horizontal="center" vertical="center" wrapText="1"/>
    </xf>
    <xf numFmtId="0" fontId="18" fillId="15" borderId="0" xfId="0" applyFont="1" applyFill="1" applyBorder="1" applyAlignment="1">
      <alignment horizontal="center" vertical="center" wrapText="1"/>
    </xf>
    <xf numFmtId="0" fontId="18" fillId="15" borderId="47" xfId="0" applyFont="1" applyFill="1" applyBorder="1" applyAlignment="1">
      <alignment horizontal="center" vertical="center" wrapText="1"/>
    </xf>
    <xf numFmtId="4" fontId="15" fillId="16" borderId="50" xfId="0" applyNumberFormat="1" applyFont="1" applyFill="1" applyBorder="1" applyAlignment="1">
      <alignment horizontal="center" vertical="center"/>
    </xf>
    <xf numFmtId="4" fontId="15" fillId="16" borderId="175" xfId="0" applyNumberFormat="1" applyFont="1" applyFill="1" applyBorder="1" applyAlignment="1">
      <alignment horizontal="center" vertical="center"/>
    </xf>
    <xf numFmtId="0" fontId="10" fillId="15" borderId="51"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10" fillId="15" borderId="46" xfId="0" applyFont="1" applyFill="1" applyBorder="1" applyAlignment="1">
      <alignment horizontal="center" vertical="center" wrapText="1"/>
    </xf>
    <xf numFmtId="0" fontId="18" fillId="15" borderId="51" xfId="0" applyFont="1" applyFill="1" applyBorder="1" applyAlignment="1">
      <alignment horizontal="center" vertical="center" wrapText="1"/>
    </xf>
    <xf numFmtId="0" fontId="18" fillId="15" borderId="55" xfId="0" applyFont="1" applyFill="1" applyBorder="1" applyAlignment="1">
      <alignment horizontal="center" vertical="center" wrapText="1"/>
    </xf>
    <xf numFmtId="0" fontId="18" fillId="15" borderId="46" xfId="0" applyFont="1" applyFill="1" applyBorder="1" applyAlignment="1">
      <alignment horizontal="center" vertical="center" wrapText="1"/>
    </xf>
    <xf numFmtId="170" fontId="10" fillId="16" borderId="63" xfId="0" applyNumberFormat="1" applyFont="1" applyFill="1" applyBorder="1" applyAlignment="1">
      <alignment horizontal="center" vertical="center" wrapText="1"/>
    </xf>
    <xf numFmtId="0" fontId="10" fillId="15" borderId="76"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5" borderId="19" xfId="0" applyFont="1" applyFill="1" applyBorder="1" applyAlignment="1">
      <alignment horizontal="center" vertical="center" wrapText="1"/>
    </xf>
    <xf numFmtId="166" fontId="16" fillId="0" borderId="49" xfId="0" applyNumberFormat="1" applyFont="1" applyBorder="1" applyAlignment="1">
      <alignment horizontal="center" wrapText="1"/>
    </xf>
    <xf numFmtId="166" fontId="16" fillId="0" borderId="54" xfId="0" applyNumberFormat="1" applyFont="1" applyBorder="1" applyAlignment="1">
      <alignment horizontal="center" wrapText="1"/>
    </xf>
    <xf numFmtId="166" fontId="16" fillId="0" borderId="57" xfId="0" applyNumberFormat="1" applyFont="1" applyBorder="1" applyAlignment="1">
      <alignment horizontal="center" wrapText="1"/>
    </xf>
    <xf numFmtId="4" fontId="15" fillId="16" borderId="119" xfId="0" applyNumberFormat="1" applyFont="1" applyFill="1" applyBorder="1" applyAlignment="1">
      <alignment horizontal="center" vertical="center" wrapText="1"/>
    </xf>
    <xf numFmtId="4" fontId="15" fillId="16" borderId="87" xfId="0" applyNumberFormat="1" applyFont="1" applyFill="1" applyBorder="1" applyAlignment="1">
      <alignment horizontal="center" vertical="center" wrapText="1"/>
    </xf>
    <xf numFmtId="4" fontId="15" fillId="16" borderId="88" xfId="0" applyNumberFormat="1" applyFont="1" applyFill="1" applyBorder="1" applyAlignment="1">
      <alignment horizontal="center" vertical="center" wrapText="1"/>
    </xf>
    <xf numFmtId="0" fontId="18" fillId="15" borderId="0" xfId="0" applyFont="1" applyFill="1" applyAlignment="1">
      <alignment horizontal="center" vertical="center" wrapText="1"/>
    </xf>
    <xf numFmtId="0" fontId="18" fillId="15" borderId="49" xfId="0" applyFont="1" applyFill="1" applyBorder="1" applyAlignment="1">
      <alignment horizontal="center" vertical="center" wrapText="1"/>
    </xf>
    <xf numFmtId="0" fontId="18" fillId="15" borderId="54" xfId="0" applyFont="1" applyFill="1" applyBorder="1" applyAlignment="1">
      <alignment horizontal="center" vertical="center" wrapText="1"/>
    </xf>
    <xf numFmtId="0" fontId="18" fillId="15" borderId="57" xfId="0" applyFont="1" applyFill="1" applyBorder="1" applyAlignment="1">
      <alignment horizontal="center" vertical="center" wrapText="1"/>
    </xf>
    <xf numFmtId="0" fontId="35" fillId="15" borderId="49" xfId="0" applyFont="1" applyFill="1" applyBorder="1" applyAlignment="1">
      <alignment horizontal="center" vertical="center" wrapText="1"/>
    </xf>
    <xf numFmtId="0" fontId="35" fillId="15" borderId="54" xfId="0" applyFont="1" applyFill="1" applyBorder="1" applyAlignment="1">
      <alignment horizontal="center" vertical="center" wrapText="1"/>
    </xf>
    <xf numFmtId="0" fontId="35" fillId="15" borderId="57" xfId="0" applyFont="1" applyFill="1" applyBorder="1" applyAlignment="1">
      <alignment horizontal="center" vertical="center" wrapText="1"/>
    </xf>
    <xf numFmtId="0" fontId="42" fillId="18" borderId="1" xfId="0" applyFont="1" applyFill="1" applyBorder="1" applyAlignment="1">
      <alignment horizontal="left" vertical="center" wrapText="1"/>
    </xf>
    <xf numFmtId="0" fontId="50" fillId="18" borderId="3" xfId="0" applyFont="1" applyFill="1" applyBorder="1" applyAlignment="1">
      <alignment horizontal="center" vertical="center"/>
    </xf>
    <xf numFmtId="0" fontId="50" fillId="18" borderId="6" xfId="0" applyFont="1" applyFill="1" applyBorder="1" applyAlignment="1">
      <alignment horizontal="center" vertical="center"/>
    </xf>
    <xf numFmtId="0" fontId="50" fillId="18" borderId="5" xfId="0" applyFont="1" applyFill="1" applyBorder="1" applyAlignment="1">
      <alignment horizontal="center" vertical="center"/>
    </xf>
    <xf numFmtId="0" fontId="50" fillId="18" borderId="8" xfId="0" applyFont="1" applyFill="1" applyBorder="1" applyAlignment="1">
      <alignment horizontal="center" vertical="center"/>
    </xf>
    <xf numFmtId="0" fontId="50" fillId="18" borderId="9" xfId="0" applyFont="1" applyFill="1" applyBorder="1" applyAlignment="1">
      <alignment horizontal="center" vertical="center"/>
    </xf>
    <xf numFmtId="0" fontId="50" fillId="18" borderId="167" xfId="0" applyFont="1" applyFill="1" applyBorder="1" applyAlignment="1">
      <alignment horizontal="center" vertical="center"/>
    </xf>
    <xf numFmtId="0" fontId="50" fillId="18" borderId="42" xfId="0" applyFont="1" applyFill="1" applyBorder="1" applyAlignment="1">
      <alignment horizontal="center" vertical="center"/>
    </xf>
    <xf numFmtId="0" fontId="50" fillId="18" borderId="1" xfId="0" applyFont="1" applyFill="1" applyBorder="1" applyAlignment="1">
      <alignment horizontal="center" vertical="center"/>
    </xf>
    <xf numFmtId="0" fontId="50" fillId="18" borderId="43" xfId="0" applyFont="1" applyFill="1" applyBorder="1" applyAlignment="1">
      <alignment horizontal="center" vertical="center"/>
    </xf>
    <xf numFmtId="0" fontId="48" fillId="22" borderId="80" xfId="0" applyFont="1" applyFill="1" applyBorder="1" applyAlignment="1">
      <alignment horizontal="center" vertical="center" wrapText="1"/>
    </xf>
    <xf numFmtId="0" fontId="48" fillId="22" borderId="38" xfId="0" applyFont="1" applyFill="1" applyBorder="1" applyAlignment="1">
      <alignment horizontal="center" vertical="center" wrapText="1"/>
    </xf>
    <xf numFmtId="0" fontId="48" fillId="22" borderId="93" xfId="0" applyFont="1" applyFill="1" applyBorder="1" applyAlignment="1">
      <alignment horizontal="center" vertical="center" wrapText="1"/>
    </xf>
    <xf numFmtId="0" fontId="48" fillId="22" borderId="51" xfId="0" applyFont="1" applyFill="1" applyBorder="1" applyAlignment="1">
      <alignment horizontal="center" vertical="center" wrapText="1"/>
    </xf>
    <xf numFmtId="0" fontId="48" fillId="22" borderId="55" xfId="0" applyFont="1" applyFill="1" applyBorder="1" applyAlignment="1">
      <alignment horizontal="center" vertical="center" wrapText="1"/>
    </xf>
    <xf numFmtId="0" fontId="48" fillId="22" borderId="86" xfId="0" applyFont="1" applyFill="1" applyBorder="1" applyAlignment="1">
      <alignment horizontal="center" vertical="center" wrapText="1"/>
    </xf>
    <xf numFmtId="0" fontId="53" fillId="22" borderId="96" xfId="0" applyFont="1" applyFill="1" applyBorder="1" applyAlignment="1">
      <alignment horizontal="center" vertical="center" wrapText="1"/>
    </xf>
    <xf numFmtId="0" fontId="53" fillId="22" borderId="75" xfId="0" applyFont="1" applyFill="1" applyBorder="1" applyAlignment="1">
      <alignment horizontal="center" vertical="center" wrapText="1"/>
    </xf>
    <xf numFmtId="0" fontId="53" fillId="22" borderId="83" xfId="0" applyFont="1" applyFill="1" applyBorder="1" applyAlignment="1">
      <alignment horizontal="center" vertical="center" wrapText="1"/>
    </xf>
    <xf numFmtId="0" fontId="53" fillId="22" borderId="66" xfId="0" applyFont="1" applyFill="1" applyBorder="1" applyAlignment="1">
      <alignment horizontal="center" vertical="center" wrapText="1"/>
    </xf>
    <xf numFmtId="185" fontId="51" fillId="22" borderId="3" xfId="0" applyNumberFormat="1" applyFont="1" applyFill="1" applyBorder="1" applyAlignment="1">
      <alignment horizontal="center" vertical="center" wrapText="1"/>
    </xf>
    <xf numFmtId="185" fontId="51" fillId="22" borderId="6" xfId="0" applyNumberFormat="1" applyFont="1" applyFill="1" applyBorder="1" applyAlignment="1">
      <alignment horizontal="center" vertical="center" wrapText="1"/>
    </xf>
    <xf numFmtId="185" fontId="51" fillId="22" borderId="16" xfId="0" applyNumberFormat="1" applyFont="1" applyFill="1" applyBorder="1" applyAlignment="1">
      <alignment horizontal="center" vertical="center" wrapText="1"/>
    </xf>
    <xf numFmtId="0" fontId="18" fillId="22" borderId="49" xfId="0" applyFont="1" applyFill="1" applyBorder="1" applyAlignment="1">
      <alignment horizontal="center" vertical="center" wrapText="1"/>
    </xf>
    <xf numFmtId="0" fontId="18" fillId="22" borderId="54" xfId="0" applyFont="1" applyFill="1" applyBorder="1" applyAlignment="1">
      <alignment horizontal="center" vertical="center" wrapText="1"/>
    </xf>
    <xf numFmtId="0" fontId="18" fillId="22" borderId="77" xfId="0" applyFont="1" applyFill="1" applyBorder="1" applyAlignment="1">
      <alignment horizontal="center" vertical="center" wrapText="1"/>
    </xf>
    <xf numFmtId="0" fontId="48" fillId="22" borderId="76" xfId="0" applyFont="1" applyFill="1" applyBorder="1" applyAlignment="1">
      <alignment horizontal="center" vertical="center" wrapText="1"/>
    </xf>
    <xf numFmtId="0" fontId="48" fillId="22" borderId="39" xfId="0" applyFont="1" applyFill="1" applyBorder="1" applyAlignment="1">
      <alignment horizontal="center" vertical="center" wrapText="1"/>
    </xf>
    <xf numFmtId="0" fontId="48" fillId="22" borderId="97" xfId="0" applyFont="1" applyFill="1" applyBorder="1" applyAlignment="1">
      <alignment horizontal="center" vertical="center" wrapText="1"/>
    </xf>
    <xf numFmtId="0" fontId="48" fillId="22" borderId="98" xfId="0" applyFont="1" applyFill="1" applyBorder="1" applyAlignment="1">
      <alignment horizontal="center" vertical="center" wrapText="1"/>
    </xf>
    <xf numFmtId="0" fontId="48" fillId="22" borderId="99" xfId="0" applyFont="1" applyFill="1" applyBorder="1" applyAlignment="1">
      <alignment horizontal="center" vertical="center" wrapText="1"/>
    </xf>
    <xf numFmtId="0" fontId="18" fillId="22" borderId="50" xfId="0" applyFont="1" applyFill="1" applyBorder="1" applyAlignment="1">
      <alignment horizontal="center" vertical="center" wrapText="1"/>
    </xf>
    <xf numFmtId="0" fontId="18" fillId="22" borderId="0" xfId="0" applyFont="1" applyFill="1" applyAlignment="1">
      <alignment horizontal="center" vertical="center" wrapText="1"/>
    </xf>
    <xf numFmtId="0" fontId="18" fillId="22" borderId="47" xfId="0" applyFont="1" applyFill="1" applyBorder="1" applyAlignment="1">
      <alignment horizontal="center" vertical="center" wrapText="1"/>
    </xf>
    <xf numFmtId="170" fontId="7" fillId="18" borderId="120" xfId="0" applyNumberFormat="1" applyFont="1" applyFill="1" applyBorder="1" applyAlignment="1">
      <alignment horizontal="center" vertical="center"/>
    </xf>
    <xf numFmtId="0" fontId="7" fillId="18" borderId="120" xfId="0" applyFont="1" applyFill="1" applyBorder="1" applyAlignment="1">
      <alignment horizontal="center" vertical="center"/>
    </xf>
    <xf numFmtId="186" fontId="51" fillId="22" borderId="168" xfId="0" applyNumberFormat="1" applyFont="1" applyFill="1" applyBorder="1" applyAlignment="1">
      <alignment horizontal="center" vertical="center" wrapText="1"/>
    </xf>
    <xf numFmtId="186" fontId="51" fillId="22" borderId="169" xfId="0" applyNumberFormat="1" applyFont="1" applyFill="1" applyBorder="1" applyAlignment="1">
      <alignment horizontal="center" vertical="center" wrapText="1"/>
    </xf>
    <xf numFmtId="186" fontId="51" fillId="22" borderId="170" xfId="0" applyNumberFormat="1" applyFont="1" applyFill="1" applyBorder="1" applyAlignment="1">
      <alignment horizontal="center" vertical="center" wrapText="1"/>
    </xf>
    <xf numFmtId="0" fontId="48" fillId="22" borderId="72" xfId="0" applyFont="1" applyFill="1" applyBorder="1" applyAlignment="1">
      <alignment horizontal="center" vertical="center" wrapText="1"/>
    </xf>
    <xf numFmtId="0" fontId="48" fillId="22" borderId="70" xfId="0" applyFont="1" applyFill="1" applyBorder="1" applyAlignment="1">
      <alignment horizontal="center" vertical="center" wrapText="1"/>
    </xf>
    <xf numFmtId="0" fontId="48" fillId="22" borderId="62" xfId="0" applyFont="1" applyFill="1" applyBorder="1" applyAlignment="1">
      <alignment horizontal="center" vertical="center" wrapText="1"/>
    </xf>
    <xf numFmtId="0" fontId="18" fillId="22" borderId="109" xfId="0" applyFont="1" applyFill="1" applyBorder="1" applyAlignment="1">
      <alignment horizontal="center" vertical="center" wrapText="1"/>
    </xf>
    <xf numFmtId="0" fontId="18" fillId="22" borderId="98" xfId="0" applyFont="1" applyFill="1" applyBorder="1" applyAlignment="1">
      <alignment horizontal="center" vertical="center" wrapText="1"/>
    </xf>
    <xf numFmtId="0" fontId="18" fillId="22" borderId="99"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18" fillId="22" borderId="6" xfId="0" applyFont="1" applyFill="1" applyBorder="1" applyAlignment="1">
      <alignment horizontal="center" vertical="center" wrapText="1"/>
    </xf>
    <xf numFmtId="0" fontId="18" fillId="22" borderId="16" xfId="0" applyFont="1" applyFill="1" applyBorder="1" applyAlignment="1">
      <alignment horizontal="center" vertical="center" wrapText="1"/>
    </xf>
    <xf numFmtId="0" fontId="18" fillId="22" borderId="110" xfId="0" applyFont="1" applyFill="1" applyBorder="1" applyAlignment="1">
      <alignment horizontal="center" vertical="center" wrapText="1"/>
    </xf>
    <xf numFmtId="0" fontId="18" fillId="22" borderId="111" xfId="0" applyFont="1" applyFill="1" applyBorder="1" applyAlignment="1">
      <alignment horizontal="center" vertical="center" wrapText="1"/>
    </xf>
    <xf numFmtId="0" fontId="18" fillId="22" borderId="112" xfId="0" applyFont="1" applyFill="1" applyBorder="1" applyAlignment="1">
      <alignment horizontal="center" vertical="center" wrapText="1"/>
    </xf>
    <xf numFmtId="0" fontId="48" fillId="22" borderId="4" xfId="0" applyFont="1" applyFill="1" applyBorder="1" applyAlignment="1">
      <alignment horizontal="center" vertical="center" wrapText="1"/>
    </xf>
    <xf numFmtId="0" fontId="48" fillId="22" borderId="60" xfId="0" applyFont="1" applyFill="1" applyBorder="1" applyAlignment="1">
      <alignment horizontal="center" vertical="center" wrapText="1"/>
    </xf>
    <xf numFmtId="0" fontId="48" fillId="22" borderId="44" xfId="0" applyFont="1" applyFill="1" applyBorder="1" applyAlignment="1">
      <alignment horizontal="center" vertical="center" wrapText="1"/>
    </xf>
    <xf numFmtId="0" fontId="48" fillId="22" borderId="19" xfId="0" applyFont="1" applyFill="1" applyBorder="1" applyAlignment="1">
      <alignment horizontal="center" vertical="center" wrapText="1"/>
    </xf>
    <xf numFmtId="14" fontId="48" fillId="22" borderId="6" xfId="0" applyNumberFormat="1" applyFont="1" applyFill="1" applyBorder="1" applyAlignment="1">
      <alignment horizontal="center" vertical="center" wrapText="1"/>
    </xf>
    <xf numFmtId="14" fontId="48" fillId="22" borderId="16" xfId="0" applyNumberFormat="1" applyFont="1" applyFill="1" applyBorder="1" applyAlignment="1">
      <alignment horizontal="center" vertical="center" wrapText="1"/>
    </xf>
    <xf numFmtId="0" fontId="18" fillId="22" borderId="55" xfId="0" applyFont="1" applyFill="1" applyBorder="1" applyAlignment="1">
      <alignment horizontal="center" vertical="center" wrapText="1"/>
    </xf>
    <xf numFmtId="0" fontId="18" fillId="22" borderId="46" xfId="0" applyFont="1" applyFill="1" applyBorder="1" applyAlignment="1">
      <alignment horizontal="center" vertical="center" wrapText="1"/>
    </xf>
    <xf numFmtId="0" fontId="19" fillId="22" borderId="138" xfId="0" applyFont="1" applyFill="1" applyBorder="1" applyAlignment="1">
      <alignment horizontal="center" vertical="center" wrapText="1"/>
    </xf>
    <xf numFmtId="0" fontId="19" fillId="22" borderId="139" xfId="0" applyFont="1" applyFill="1" applyBorder="1" applyAlignment="1">
      <alignment horizontal="center" vertical="center" wrapText="1"/>
    </xf>
    <xf numFmtId="0" fontId="19" fillId="22" borderId="141" xfId="0" applyFont="1" applyFill="1" applyBorder="1" applyAlignment="1">
      <alignment horizontal="center" vertical="center" wrapText="1"/>
    </xf>
    <xf numFmtId="4" fontId="15" fillId="18" borderId="177" xfId="0" applyNumberFormat="1" applyFont="1" applyFill="1" applyBorder="1" applyAlignment="1">
      <alignment horizontal="center" vertical="center" wrapText="1"/>
    </xf>
    <xf numFmtId="4" fontId="15" fillId="18" borderId="21" xfId="0" applyNumberFormat="1" applyFont="1" applyFill="1" applyBorder="1" applyAlignment="1">
      <alignment horizontal="center" vertical="center" wrapText="1"/>
    </xf>
    <xf numFmtId="4" fontId="15" fillId="18" borderId="178" xfId="0" applyNumberFormat="1" applyFont="1" applyFill="1" applyBorder="1" applyAlignment="1">
      <alignment horizontal="center" vertical="center" wrapText="1"/>
    </xf>
    <xf numFmtId="0" fontId="19" fillId="22" borderId="140" xfId="0" applyFont="1" applyFill="1" applyBorder="1" applyAlignment="1">
      <alignment horizontal="center" vertical="center" wrapText="1"/>
    </xf>
    <xf numFmtId="4" fontId="15" fillId="18" borderId="113" xfId="0" applyNumberFormat="1" applyFont="1" applyFill="1" applyBorder="1" applyAlignment="1">
      <alignment horizontal="center" vertical="center" wrapText="1"/>
    </xf>
    <xf numFmtId="4" fontId="15" fillId="18" borderId="176" xfId="0" applyNumberFormat="1" applyFont="1" applyFill="1" applyBorder="1" applyAlignment="1">
      <alignment horizontal="center" vertical="center" wrapText="1"/>
    </xf>
    <xf numFmtId="4" fontId="15" fillId="18" borderId="90" xfId="0" applyNumberFormat="1" applyFont="1" applyFill="1" applyBorder="1" applyAlignment="1">
      <alignment horizontal="center" vertical="center" wrapText="1"/>
    </xf>
    <xf numFmtId="0" fontId="87" fillId="40" borderId="1" xfId="0" applyFont="1" applyFill="1" applyBorder="1" applyAlignment="1" applyProtection="1">
      <alignment horizontal="left" vertical="center" wrapText="1"/>
      <protection locked="0"/>
    </xf>
    <xf numFmtId="0" fontId="86" fillId="39" borderId="0" xfId="0" applyFont="1" applyFill="1" applyAlignment="1">
      <alignment horizontal="left" vertical="center" wrapText="1"/>
    </xf>
    <xf numFmtId="0" fontId="10" fillId="21" borderId="49" xfId="0" applyFont="1" applyFill="1" applyBorder="1" applyAlignment="1">
      <alignment horizontal="center" vertical="center" wrapText="1"/>
    </xf>
    <xf numFmtId="0" fontId="10" fillId="21" borderId="54" xfId="0" applyFont="1" applyFill="1" applyBorder="1" applyAlignment="1">
      <alignment horizontal="center" vertical="center" wrapText="1"/>
    </xf>
    <xf numFmtId="0" fontId="10" fillId="21" borderId="57" xfId="0" applyFont="1" applyFill="1" applyBorder="1" applyAlignment="1">
      <alignment horizontal="center" vertical="center" wrapText="1"/>
    </xf>
    <xf numFmtId="4" fontId="15" fillId="20" borderId="20" xfId="0" applyNumberFormat="1" applyFont="1" applyFill="1" applyBorder="1" applyAlignment="1">
      <alignment horizontal="center" vertical="center"/>
    </xf>
    <xf numFmtId="4" fontId="15" fillId="20" borderId="21" xfId="0" applyNumberFormat="1" applyFont="1" applyFill="1" applyBorder="1" applyAlignment="1">
      <alignment horizontal="center" vertical="center"/>
    </xf>
    <xf numFmtId="4" fontId="15" fillId="20" borderId="53" xfId="0" applyNumberFormat="1" applyFont="1" applyFill="1" applyBorder="1" applyAlignment="1">
      <alignment horizontal="center" vertical="center"/>
    </xf>
    <xf numFmtId="4" fontId="15" fillId="20" borderId="50" xfId="0" applyNumberFormat="1" applyFont="1" applyFill="1" applyBorder="1" applyAlignment="1">
      <alignment horizontal="center" vertical="center"/>
    </xf>
    <xf numFmtId="0" fontId="18" fillId="21" borderId="51" xfId="0" applyFont="1" applyFill="1" applyBorder="1" applyAlignment="1">
      <alignment horizontal="center" vertical="center" wrapText="1"/>
    </xf>
    <xf numFmtId="0" fontId="18" fillId="21" borderId="55" xfId="0" applyFont="1" applyFill="1" applyBorder="1" applyAlignment="1">
      <alignment horizontal="center" vertical="center" wrapText="1"/>
    </xf>
    <xf numFmtId="0" fontId="18" fillId="21" borderId="46" xfId="0" applyFont="1" applyFill="1" applyBorder="1" applyAlignment="1">
      <alignment horizontal="center" vertical="center" wrapText="1"/>
    </xf>
    <xf numFmtId="0" fontId="18" fillId="21" borderId="15"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8" fillId="21" borderId="16" xfId="0" applyFont="1" applyFill="1" applyBorder="1" applyAlignment="1">
      <alignment horizontal="center" vertical="center" wrapText="1"/>
    </xf>
    <xf numFmtId="0" fontId="18" fillId="21" borderId="50" xfId="0" applyFont="1" applyFill="1" applyBorder="1" applyAlignment="1">
      <alignment horizontal="center" vertical="center" wrapText="1"/>
    </xf>
    <xf numFmtId="0" fontId="18" fillId="21" borderId="0" xfId="0" applyFont="1" applyFill="1" applyBorder="1" applyAlignment="1">
      <alignment horizontal="center" vertical="center" wrapText="1"/>
    </xf>
    <xf numFmtId="0" fontId="18" fillId="21" borderId="0" xfId="0" applyFont="1" applyFill="1" applyAlignment="1">
      <alignment horizontal="center" vertical="center" wrapText="1"/>
    </xf>
    <xf numFmtId="0" fontId="18" fillId="21" borderId="47" xfId="0" applyFont="1" applyFill="1" applyBorder="1" applyAlignment="1">
      <alignment horizontal="center" vertical="center" wrapText="1"/>
    </xf>
    <xf numFmtId="0" fontId="10" fillId="21" borderId="59" xfId="0" applyFont="1" applyFill="1" applyBorder="1" applyAlignment="1">
      <alignment horizontal="center" vertical="center" wrapText="1"/>
    </xf>
    <xf numFmtId="0" fontId="10" fillId="21" borderId="70" xfId="0" applyFont="1" applyFill="1" applyBorder="1" applyAlignment="1">
      <alignment horizontal="center" vertical="center" wrapText="1"/>
    </xf>
    <xf numFmtId="0" fontId="10" fillId="21" borderId="62" xfId="0" applyFont="1" applyFill="1" applyBorder="1" applyAlignment="1">
      <alignment horizontal="center" vertical="center" wrapText="1"/>
    </xf>
    <xf numFmtId="0" fontId="10" fillId="21" borderId="51" xfId="0" applyFont="1" applyFill="1" applyBorder="1" applyAlignment="1">
      <alignment vertical="center" wrapText="1"/>
    </xf>
    <xf numFmtId="0" fontId="10" fillId="21" borderId="55" xfId="0" applyFont="1" applyFill="1" applyBorder="1" applyAlignment="1">
      <alignment vertical="center" wrapText="1"/>
    </xf>
    <xf numFmtId="0" fontId="10" fillId="21" borderId="46" xfId="0" applyFont="1" applyFill="1" applyBorder="1" applyAlignment="1">
      <alignment vertical="center" wrapText="1"/>
    </xf>
    <xf numFmtId="0" fontId="10" fillId="21" borderId="58" xfId="0" applyFont="1" applyFill="1" applyBorder="1" applyAlignment="1">
      <alignment horizontal="center" vertical="center" wrapText="1"/>
    </xf>
    <xf numFmtId="0" fontId="10" fillId="21" borderId="60" xfId="0" applyFont="1" applyFill="1" applyBorder="1" applyAlignment="1">
      <alignment horizontal="center" vertical="center" wrapText="1"/>
    </xf>
    <xf numFmtId="0" fontId="10" fillId="21" borderId="44" xfId="0" applyFont="1" applyFill="1" applyBorder="1" applyAlignment="1">
      <alignment horizontal="center" vertical="center" wrapText="1"/>
    </xf>
    <xf numFmtId="170" fontId="10" fillId="20" borderId="53" xfId="0" applyNumberFormat="1" applyFont="1" applyFill="1" applyBorder="1" applyAlignment="1">
      <alignment horizontal="center" vertical="center" wrapText="1"/>
    </xf>
    <xf numFmtId="170" fontId="10" fillId="20" borderId="56" xfId="0" applyNumberFormat="1" applyFont="1" applyFill="1" applyBorder="1" applyAlignment="1">
      <alignment horizontal="center" vertical="center" wrapText="1"/>
    </xf>
    <xf numFmtId="170" fontId="10" fillId="20" borderId="48" xfId="0" applyNumberFormat="1" applyFont="1" applyFill="1" applyBorder="1" applyAlignment="1">
      <alignment horizontal="center" vertical="center" wrapText="1"/>
    </xf>
    <xf numFmtId="0" fontId="35" fillId="21" borderId="49" xfId="0" applyFont="1" applyFill="1" applyBorder="1" applyAlignment="1">
      <alignment horizontal="center" vertical="center" wrapText="1"/>
    </xf>
    <xf numFmtId="0" fontId="35" fillId="21" borderId="54" xfId="0" applyFont="1" applyFill="1" applyBorder="1" applyAlignment="1">
      <alignment horizontal="center" vertical="center" wrapText="1"/>
    </xf>
    <xf numFmtId="0" fontId="35" fillId="21" borderId="57" xfId="0" applyFont="1" applyFill="1" applyBorder="1" applyAlignment="1">
      <alignment horizontal="center" vertical="center" wrapText="1"/>
    </xf>
    <xf numFmtId="170" fontId="10" fillId="20" borderId="63" xfId="0" applyNumberFormat="1" applyFont="1" applyFill="1" applyBorder="1" applyAlignment="1">
      <alignment horizontal="center" vertical="center" wrapText="1"/>
    </xf>
    <xf numFmtId="0" fontId="18" fillId="21" borderId="53" xfId="0" applyFont="1" applyFill="1" applyBorder="1" applyAlignment="1">
      <alignment horizontal="center" vertical="center" wrapText="1"/>
    </xf>
    <xf numFmtId="0" fontId="18" fillId="21" borderId="56" xfId="0" applyFont="1" applyFill="1" applyBorder="1" applyAlignment="1">
      <alignment horizontal="center" vertical="center" wrapText="1"/>
    </xf>
    <xf numFmtId="0" fontId="18" fillId="21" borderId="48" xfId="0" applyFont="1" applyFill="1" applyBorder="1" applyAlignment="1">
      <alignment horizontal="center" vertical="center" wrapText="1"/>
    </xf>
    <xf numFmtId="4" fontId="15" fillId="20" borderId="113" xfId="0" applyNumberFormat="1" applyFont="1" applyFill="1" applyBorder="1" applyAlignment="1">
      <alignment horizontal="center" vertical="center" wrapText="1"/>
    </xf>
    <xf numFmtId="4" fontId="15" fillId="20" borderId="176" xfId="0" applyNumberFormat="1" applyFont="1" applyFill="1" applyBorder="1" applyAlignment="1">
      <alignment horizontal="center" vertical="center" wrapText="1"/>
    </xf>
    <xf numFmtId="4" fontId="15" fillId="20" borderId="90" xfId="0" applyNumberFormat="1"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21" borderId="46" xfId="0" applyFont="1" applyFill="1" applyBorder="1" applyAlignment="1">
      <alignment horizontal="center" vertical="center" wrapText="1"/>
    </xf>
    <xf numFmtId="0" fontId="18" fillId="21" borderId="110" xfId="0" applyFont="1" applyFill="1" applyBorder="1" applyAlignment="1">
      <alignment horizontal="center" vertical="center" wrapText="1"/>
    </xf>
    <xf numFmtId="0" fontId="18" fillId="21" borderId="111" xfId="0" applyFont="1" applyFill="1" applyBorder="1" applyAlignment="1">
      <alignment horizontal="center" vertical="center" wrapText="1"/>
    </xf>
    <xf numFmtId="0" fontId="18" fillId="21" borderId="112" xfId="0" applyFont="1" applyFill="1" applyBorder="1" applyAlignment="1">
      <alignment horizontal="center" vertical="center" wrapText="1"/>
    </xf>
    <xf numFmtId="185" fontId="51" fillId="21" borderId="3" xfId="0" applyNumberFormat="1" applyFont="1" applyFill="1" applyBorder="1" applyAlignment="1">
      <alignment horizontal="center" vertical="center" wrapText="1"/>
    </xf>
    <xf numFmtId="185" fontId="51" fillId="21" borderId="6" xfId="0" applyNumberFormat="1" applyFont="1" applyFill="1" applyBorder="1" applyAlignment="1">
      <alignment horizontal="center" vertical="center" wrapText="1"/>
    </xf>
    <xf numFmtId="185" fontId="51" fillId="21" borderId="16" xfId="0" applyNumberFormat="1" applyFont="1" applyFill="1" applyBorder="1" applyAlignment="1">
      <alignment horizontal="center" vertical="center" wrapText="1"/>
    </xf>
    <xf numFmtId="186" fontId="51" fillId="21" borderId="187" xfId="0" applyNumberFormat="1" applyFont="1" applyFill="1" applyBorder="1" applyAlignment="1">
      <alignment horizontal="center" vertical="center" wrapText="1"/>
    </xf>
    <xf numFmtId="186" fontId="51" fillId="21" borderId="0" xfId="0" applyNumberFormat="1" applyFont="1" applyFill="1" applyBorder="1" applyAlignment="1">
      <alignment horizontal="center" vertical="center" wrapText="1"/>
    </xf>
    <xf numFmtId="186" fontId="51" fillId="21" borderId="47" xfId="0" applyNumberFormat="1" applyFont="1" applyFill="1" applyBorder="1" applyAlignment="1">
      <alignment horizontal="center" vertical="center" wrapText="1"/>
    </xf>
    <xf numFmtId="170" fontId="10" fillId="0" borderId="76" xfId="0" applyNumberFormat="1" applyFont="1" applyBorder="1" applyAlignment="1">
      <alignment horizontal="center" vertical="center" wrapText="1"/>
    </xf>
    <xf numFmtId="170" fontId="10" fillId="0" borderId="39" xfId="0" applyNumberFormat="1" applyFont="1" applyBorder="1" applyAlignment="1">
      <alignment horizontal="center" vertical="center" wrapText="1"/>
    </xf>
    <xf numFmtId="170" fontId="10" fillId="0" borderId="19" xfId="0" applyNumberFormat="1" applyFont="1" applyBorder="1" applyAlignment="1">
      <alignment horizontal="center" vertical="center" wrapText="1"/>
    </xf>
    <xf numFmtId="185" fontId="51" fillId="50" borderId="150" xfId="0" applyNumberFormat="1" applyFont="1" applyFill="1" applyBorder="1" applyAlignment="1">
      <alignment horizontal="center" vertical="center" wrapText="1"/>
    </xf>
    <xf numFmtId="185" fontId="51" fillId="50" borderId="39" xfId="0" applyNumberFormat="1" applyFont="1" applyFill="1" applyBorder="1" applyAlignment="1">
      <alignment horizontal="center" vertical="center" wrapText="1"/>
    </xf>
    <xf numFmtId="185" fontId="51" fillId="50" borderId="19" xfId="0" applyNumberFormat="1" applyFont="1" applyFill="1" applyBorder="1" applyAlignment="1">
      <alignment horizontal="center" vertical="center" wrapText="1"/>
    </xf>
    <xf numFmtId="186" fontId="51" fillId="50" borderId="184" xfId="0" applyNumberFormat="1" applyFont="1" applyFill="1" applyBorder="1" applyAlignment="1">
      <alignment horizontal="center" vertical="center" wrapText="1"/>
    </xf>
    <xf numFmtId="186" fontId="51" fillId="50" borderId="185" xfId="0" applyNumberFormat="1" applyFont="1" applyFill="1" applyBorder="1" applyAlignment="1">
      <alignment horizontal="center" vertical="center" wrapText="1"/>
    </xf>
    <xf numFmtId="186" fontId="51" fillId="50" borderId="186" xfId="0" applyNumberFormat="1" applyFont="1" applyFill="1" applyBorder="1" applyAlignment="1">
      <alignment horizontal="center" vertical="center" wrapText="1"/>
    </xf>
    <xf numFmtId="0" fontId="49" fillId="2" borderId="55" xfId="0" applyFont="1" applyFill="1" applyBorder="1" applyAlignment="1">
      <alignment horizontal="center" vertical="center" wrapText="1"/>
    </xf>
    <xf numFmtId="0" fontId="49" fillId="2" borderId="46"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16"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47" xfId="0" applyFont="1" applyFill="1" applyBorder="1" applyAlignment="1">
      <alignment horizontal="center" vertical="center" wrapText="1"/>
    </xf>
    <xf numFmtId="0" fontId="59" fillId="2" borderId="72" xfId="0" applyFont="1" applyFill="1" applyBorder="1" applyAlignment="1">
      <alignment horizontal="center" vertical="center" wrapText="1"/>
    </xf>
    <xf numFmtId="0" fontId="59" fillId="2" borderId="70" xfId="0" applyFont="1" applyFill="1" applyBorder="1" applyAlignment="1">
      <alignment horizontal="center" vertical="center" wrapText="1"/>
    </xf>
    <xf numFmtId="0" fontId="59" fillId="2" borderId="62"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77" fillId="2" borderId="32" xfId="0" applyFont="1" applyFill="1" applyBorder="1" applyAlignment="1">
      <alignment horizontal="center" vertical="center" wrapText="1"/>
    </xf>
    <xf numFmtId="0" fontId="77" fillId="2" borderId="33" xfId="0" applyFont="1" applyFill="1" applyBorder="1" applyAlignment="1">
      <alignment horizontal="center" vertical="center" wrapText="1"/>
    </xf>
    <xf numFmtId="0" fontId="77" fillId="2" borderId="34" xfId="0" applyFont="1" applyFill="1" applyBorder="1" applyAlignment="1">
      <alignment horizontal="center" vertical="center" wrapText="1"/>
    </xf>
    <xf numFmtId="0" fontId="77" fillId="2" borderId="35" xfId="0" applyFont="1" applyFill="1" applyBorder="1" applyAlignment="1">
      <alignment horizontal="center" vertical="center" wrapText="1"/>
    </xf>
    <xf numFmtId="0" fontId="77" fillId="2" borderId="36" xfId="0" applyFont="1" applyFill="1" applyBorder="1" applyAlignment="1">
      <alignment horizontal="center" vertical="center" wrapText="1"/>
    </xf>
    <xf numFmtId="0" fontId="77" fillId="2" borderId="130" xfId="0" applyFont="1" applyFill="1" applyBorder="1" applyAlignment="1">
      <alignment horizontal="center" vertical="center" wrapText="1"/>
    </xf>
    <xf numFmtId="0" fontId="18" fillId="21" borderId="49" xfId="0" applyFont="1" applyFill="1" applyBorder="1" applyAlignment="1">
      <alignment horizontal="center" vertical="center" wrapText="1"/>
    </xf>
    <xf numFmtId="0" fontId="18" fillId="21" borderId="54" xfId="0" applyFont="1" applyFill="1" applyBorder="1" applyAlignment="1">
      <alignment horizontal="center" vertical="center" wrapText="1"/>
    </xf>
    <xf numFmtId="0" fontId="18" fillId="21" borderId="57" xfId="0" applyFont="1" applyFill="1" applyBorder="1" applyAlignment="1">
      <alignment horizontal="center" vertical="center" wrapText="1"/>
    </xf>
    <xf numFmtId="0" fontId="10" fillId="24" borderId="66" xfId="0" applyFont="1" applyFill="1" applyBorder="1" applyAlignment="1">
      <alignment horizontal="center" vertical="center"/>
    </xf>
    <xf numFmtId="0" fontId="10" fillId="24" borderId="83" xfId="0" applyFont="1" applyFill="1" applyBorder="1" applyAlignment="1">
      <alignment horizontal="center" vertical="center"/>
    </xf>
    <xf numFmtId="0" fontId="59" fillId="2" borderId="66" xfId="0" applyFont="1" applyFill="1" applyBorder="1" applyAlignment="1">
      <alignment horizontal="center" vertical="center" wrapText="1"/>
    </xf>
    <xf numFmtId="0" fontId="59" fillId="2" borderId="75" xfId="0" applyFont="1" applyFill="1" applyBorder="1" applyAlignment="1">
      <alignment horizontal="center" vertical="center" wrapText="1"/>
    </xf>
    <xf numFmtId="0" fontId="59" fillId="2" borderId="83" xfId="0" applyFont="1" applyFill="1" applyBorder="1" applyAlignment="1">
      <alignment horizontal="center" vertical="center" wrapText="1"/>
    </xf>
    <xf numFmtId="0" fontId="87" fillId="40" borderId="162" xfId="21" applyFont="1" applyFill="1" applyBorder="1" applyAlignment="1">
      <alignment horizontal="left" vertical="center" wrapText="1"/>
    </xf>
    <xf numFmtId="0" fontId="87" fillId="40" borderId="0" xfId="21" applyFont="1" applyFill="1" applyBorder="1" applyAlignment="1">
      <alignment horizontal="left" vertical="center" wrapText="1"/>
    </xf>
    <xf numFmtId="0" fontId="88" fillId="0" borderId="160" xfId="0" applyFont="1" applyBorder="1" applyAlignment="1">
      <alignment horizontal="left" vertical="top" wrapText="1"/>
    </xf>
    <xf numFmtId="0" fontId="79" fillId="8" borderId="60" xfId="0" applyFont="1" applyFill="1" applyBorder="1" applyAlignment="1">
      <alignment horizontal="left" vertical="center" wrapText="1"/>
    </xf>
    <xf numFmtId="0" fontId="79" fillId="8" borderId="0" xfId="0" applyFont="1" applyFill="1" applyBorder="1" applyAlignment="1">
      <alignment horizontal="left" vertical="center" wrapText="1"/>
    </xf>
    <xf numFmtId="0" fontId="83" fillId="37" borderId="154" xfId="0" applyFont="1" applyFill="1" applyBorder="1" applyAlignment="1">
      <alignment horizontal="center" vertical="center"/>
    </xf>
    <xf numFmtId="0" fontId="83" fillId="37" borderId="155" xfId="0" applyFont="1" applyFill="1" applyBorder="1" applyAlignment="1">
      <alignment horizontal="center" vertical="center" wrapText="1"/>
    </xf>
    <xf numFmtId="0" fontId="83" fillId="37" borderId="158" xfId="0" applyFont="1" applyFill="1" applyBorder="1" applyAlignment="1">
      <alignment horizontal="center" vertical="center" wrapText="1"/>
    </xf>
    <xf numFmtId="0" fontId="90" fillId="42" borderId="0" xfId="0" applyFont="1" applyFill="1" applyAlignment="1">
      <alignment horizontal="left" vertical="center" wrapText="1"/>
    </xf>
    <xf numFmtId="0" fontId="0" fillId="0" borderId="0" xfId="0" applyAlignment="1">
      <alignment horizontal="center"/>
    </xf>
    <xf numFmtId="0" fontId="78" fillId="0" borderId="0" xfId="0" applyFont="1" applyAlignment="1">
      <alignment horizontal="left"/>
    </xf>
    <xf numFmtId="0" fontId="83" fillId="37" borderId="153" xfId="0" applyFont="1" applyFill="1" applyBorder="1" applyAlignment="1">
      <alignment horizontal="center" vertical="center"/>
    </xf>
    <xf numFmtId="0" fontId="83" fillId="37" borderId="156" xfId="0" applyFont="1" applyFill="1" applyBorder="1" applyAlignment="1">
      <alignment horizontal="center" vertical="center"/>
    </xf>
    <xf numFmtId="0" fontId="83" fillId="37" borderId="154" xfId="0" applyFont="1" applyFill="1" applyBorder="1" applyAlignment="1">
      <alignment horizontal="center" vertical="center" wrapText="1"/>
    </xf>
    <xf numFmtId="0" fontId="83" fillId="37" borderId="157" xfId="0" applyFont="1" applyFill="1" applyBorder="1" applyAlignment="1">
      <alignment horizontal="center" vertical="center" wrapText="1"/>
    </xf>
    <xf numFmtId="0" fontId="67" fillId="0" borderId="0" xfId="0" applyFont="1" applyAlignment="1">
      <alignment horizontal="justify" vertical="center" wrapText="1"/>
    </xf>
    <xf numFmtId="0" fontId="0" fillId="0" borderId="0" xfId="0" applyAlignment="1">
      <alignment horizontal="justify" vertical="center" wrapText="1"/>
    </xf>
    <xf numFmtId="0" fontId="0" fillId="0" borderId="60" xfId="0" applyBorder="1" applyAlignment="1">
      <alignment horizontal="left" wrapText="1"/>
    </xf>
    <xf numFmtId="0" fontId="0" fillId="0" borderId="0" xfId="0" applyAlignment="1">
      <alignment horizontal="left" wrapText="1"/>
    </xf>
  </cellXfs>
  <cellStyles count="25">
    <cellStyle name="20 % - Accent1" xfId="21" builtinId="30"/>
    <cellStyle name="Milliers" xfId="22" builtinId="3"/>
    <cellStyle name="Milliers 3" xfId="4" xr:uid="{00000000-0005-0000-0000-000000000000}"/>
    <cellStyle name="Milliers 3 2" xfId="11" xr:uid="{2675C95B-47AF-42F0-8EC4-90436C422E59}"/>
    <cellStyle name="Monétaire" xfId="8" builtinId="4"/>
    <cellStyle name="Monétaire 2" xfId="3" xr:uid="{00000000-0005-0000-0000-000002000000}"/>
    <cellStyle name="Monétaire 2 2" xfId="10" xr:uid="{7FE27E17-5A38-435C-8F57-582E380EB5AE}"/>
    <cellStyle name="Monétaire 2 3" xfId="19" xr:uid="{CE9E4AE0-DDB1-442C-862C-8AC4E52D7B5C}"/>
    <cellStyle name="Monétaire 3" xfId="15" xr:uid="{0B4ECF19-ADC8-46C7-B2C1-805A3DC79539}"/>
    <cellStyle name="Monétaire 3 2" xfId="20" xr:uid="{F1932A09-7A9A-4212-A7FC-0507C82AA453}"/>
    <cellStyle name="Monétaire 4" xfId="17" xr:uid="{353A047B-F134-486C-9061-0D999701238D}"/>
    <cellStyle name="Monétaire 4 2" xfId="6" xr:uid="{00000000-0005-0000-0000-000003000000}"/>
    <cellStyle name="Monétaire 4 2 2" xfId="13" xr:uid="{C93FF10C-EF05-4565-99A2-EE9EE1E87971}"/>
    <cellStyle name="Normal" xfId="0" builtinId="0"/>
    <cellStyle name="Normal 2" xfId="2" xr:uid="{00000000-0005-0000-0000-000005000000}"/>
    <cellStyle name="Normal 2 2" xfId="24" xr:uid="{849B98D9-A23F-4BA5-9BDC-03BA637ADC5F}"/>
    <cellStyle name="Normal 2 3" xfId="23" xr:uid="{E3558751-6DD2-4825-85AC-729E66EC1793}"/>
    <cellStyle name="Normal 3" xfId="7" xr:uid="{00000000-0005-0000-0000-000006000000}"/>
    <cellStyle name="Normal 3 2" xfId="14" xr:uid="{3FBFDA92-D979-4936-9713-246F3DDD9328}"/>
    <cellStyle name="Normal 4" xfId="16" xr:uid="{6BC7A97A-32AF-4944-9688-ABAF5AF988B1}"/>
    <cellStyle name="Pourcentage" xfId="1" builtinId="5"/>
    <cellStyle name="Pourcentage 2" xfId="9" xr:uid="{A7D786C9-5C98-498C-B7BB-080177C98061}"/>
    <cellStyle name="Pourcentage 3" xfId="5" xr:uid="{00000000-0005-0000-0000-000008000000}"/>
    <cellStyle name="Pourcentage 3 2" xfId="12" xr:uid="{F5B5057A-4216-4F09-A6A8-9E1C7A86BEEE}"/>
    <cellStyle name="Pourcentage 4" xfId="18" xr:uid="{1EBEE173-D55F-48F9-BE2A-6605C88FEDE5}"/>
  </cellStyles>
  <dxfs count="2">
    <dxf>
      <font>
        <color rgb="FFFF0000"/>
      </font>
    </dxf>
    <dxf>
      <font>
        <color rgb="FFFF0000"/>
      </font>
    </dxf>
  </dxfs>
  <tableStyles count="0" defaultTableStyle="TableStyleMedium2" defaultPivotStyle="PivotStyleLight16"/>
  <colors>
    <mruColors>
      <color rgb="FFCCFFCC"/>
      <color rgb="FFFFFF99"/>
      <color rgb="FFCCCCFF"/>
      <color rgb="FF24E7FC"/>
      <color rgb="FFFF99FF"/>
      <color rgb="FFFFCCFF"/>
      <color rgb="FFFF3300"/>
      <color rgb="FFFF0066"/>
      <color rgb="FFE6B8B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466725</xdr:colOff>
      <xdr:row>5</xdr:row>
      <xdr:rowOff>161925</xdr:rowOff>
    </xdr:to>
    <xdr:pic>
      <xdr:nvPicPr>
        <xdr:cNvPr id="2" name="Image 1">
          <a:extLst>
            <a:ext uri="{FF2B5EF4-FFF2-40B4-BE49-F238E27FC236}">
              <a16:creationId xmlns:a16="http://schemas.microsoft.com/office/drawing/2014/main" id="{C025BA71-2D5D-4F48-99C3-75E3A4344A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0725" cy="1114425"/>
        </a:xfrm>
        <a:prstGeom prst="rect">
          <a:avLst/>
        </a:prstGeom>
      </xdr:spPr>
    </xdr:pic>
    <xdr:clientData/>
  </xdr:twoCellAnchor>
  <xdr:oneCellAnchor>
    <xdr:from>
      <xdr:col>7</xdr:col>
      <xdr:colOff>0</xdr:colOff>
      <xdr:row>0</xdr:row>
      <xdr:rowOff>0</xdr:rowOff>
    </xdr:from>
    <xdr:ext cx="1517650" cy="1177925"/>
    <xdr:pic>
      <xdr:nvPicPr>
        <xdr:cNvPr id="3" name="Image 2" descr="France nation verte logo - Publicité et affichage : logos à ...">
          <a:extLst>
            <a:ext uri="{FF2B5EF4-FFF2-40B4-BE49-F238E27FC236}">
              <a16:creationId xmlns:a16="http://schemas.microsoft.com/office/drawing/2014/main" id="{8F9CDCA2-D05D-446D-A03C-B9622503B0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0"/>
          <a:ext cx="1517650" cy="11779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174113</xdr:colOff>
      <xdr:row>8</xdr:row>
      <xdr:rowOff>34581</xdr:rowOff>
    </xdr:from>
    <xdr:to>
      <xdr:col>0</xdr:col>
      <xdr:colOff>2303230</xdr:colOff>
      <xdr:row>18</xdr:row>
      <xdr:rowOff>35445</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tretch/>
      </xdr:blipFill>
      <xdr:spPr bwMode="auto">
        <a:xfrm>
          <a:off x="174113" y="1345549"/>
          <a:ext cx="2129117" cy="1655518"/>
        </a:xfrm>
        <a:prstGeom prst="rect">
          <a:avLst/>
        </a:prstGeom>
      </xdr:spPr>
    </xdr:pic>
    <xdr:clientData/>
  </xdr:twoCellAnchor>
  <xdr:twoCellAnchor editAs="oneCell">
    <xdr:from>
      <xdr:col>0</xdr:col>
      <xdr:colOff>134470</xdr:colOff>
      <xdr:row>0</xdr:row>
      <xdr:rowOff>123264</xdr:rowOff>
    </xdr:from>
    <xdr:to>
      <xdr:col>0</xdr:col>
      <xdr:colOff>2507360</xdr:colOff>
      <xdr:row>7</xdr:row>
      <xdr:rowOff>159963</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70" y="123264"/>
          <a:ext cx="2364441" cy="1165412"/>
        </a:xfrm>
        <a:prstGeom prst="rect">
          <a:avLst/>
        </a:prstGeom>
      </xdr:spPr>
    </xdr:pic>
    <xdr:clientData/>
  </xdr:twoCellAnchor>
  <xdr:twoCellAnchor>
    <xdr:from>
      <xdr:col>10</xdr:col>
      <xdr:colOff>112661</xdr:colOff>
      <xdr:row>25</xdr:row>
      <xdr:rowOff>133145</xdr:rowOff>
    </xdr:from>
    <xdr:to>
      <xdr:col>13</xdr:col>
      <xdr:colOff>563307</xdr:colOff>
      <xdr:row>27</xdr:row>
      <xdr:rowOff>61451</xdr:rowOff>
    </xdr:to>
    <xdr:sp macro="" textlink="">
      <xdr:nvSpPr>
        <xdr:cNvPr id="5" name="Flèche gauche 4">
          <a:extLst>
            <a:ext uri="{FF2B5EF4-FFF2-40B4-BE49-F238E27FC236}">
              <a16:creationId xmlns:a16="http://schemas.microsoft.com/office/drawing/2014/main" id="{00000000-0008-0000-0300-000005000000}"/>
            </a:ext>
          </a:extLst>
        </xdr:cNvPr>
        <xdr:cNvSpPr/>
      </xdr:nvSpPr>
      <xdr:spPr>
        <a:xfrm>
          <a:off x="10160000" y="4578145"/>
          <a:ext cx="2079113" cy="327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10</xdr:col>
      <xdr:colOff>102419</xdr:colOff>
      <xdr:row>49</xdr:row>
      <xdr:rowOff>58995</xdr:rowOff>
    </xdr:from>
    <xdr:to>
      <xdr:col>13</xdr:col>
      <xdr:colOff>530123</xdr:colOff>
      <xdr:row>50</xdr:row>
      <xdr:rowOff>163872</xdr:rowOff>
    </xdr:to>
    <xdr:sp macro="" textlink="">
      <xdr:nvSpPr>
        <xdr:cNvPr id="7" name="Flèche gauche 6">
          <a:extLst>
            <a:ext uri="{FF2B5EF4-FFF2-40B4-BE49-F238E27FC236}">
              <a16:creationId xmlns:a16="http://schemas.microsoft.com/office/drawing/2014/main" id="{00000000-0008-0000-0300-000007000000}"/>
            </a:ext>
          </a:extLst>
        </xdr:cNvPr>
        <xdr:cNvSpPr/>
      </xdr:nvSpPr>
      <xdr:spPr>
        <a:xfrm>
          <a:off x="10149758" y="9696656"/>
          <a:ext cx="2056171" cy="2994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14</xdr:col>
      <xdr:colOff>122904</xdr:colOff>
      <xdr:row>17</xdr:row>
      <xdr:rowOff>71696</xdr:rowOff>
    </xdr:from>
    <xdr:to>
      <xdr:col>15</xdr:col>
      <xdr:colOff>291896</xdr:colOff>
      <xdr:row>21</xdr:row>
      <xdr:rowOff>66573</xdr:rowOff>
    </xdr:to>
    <xdr:sp macro="" textlink="">
      <xdr:nvSpPr>
        <xdr:cNvPr id="14" name="Virage 13">
          <a:extLst>
            <a:ext uri="{FF2B5EF4-FFF2-40B4-BE49-F238E27FC236}">
              <a16:creationId xmlns:a16="http://schemas.microsoft.com/office/drawing/2014/main" id="{00000000-0008-0000-0300-00000E000000}"/>
            </a:ext>
          </a:extLst>
        </xdr:cNvPr>
        <xdr:cNvSpPr/>
      </xdr:nvSpPr>
      <xdr:spPr>
        <a:xfrm rot="5400000">
          <a:off x="12643671" y="1920364"/>
          <a:ext cx="660603" cy="2534879"/>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xdr:col>
      <xdr:colOff>0</xdr:colOff>
      <xdr:row>0</xdr:row>
      <xdr:rowOff>0</xdr:rowOff>
    </xdr:from>
    <xdr:to>
      <xdr:col>6</xdr:col>
      <xdr:colOff>726973</xdr:colOff>
      <xdr:row>14</xdr:row>
      <xdr:rowOff>40271</xdr:rowOff>
    </xdr:to>
    <xdr:sp macro="" textlink="">
      <xdr:nvSpPr>
        <xdr:cNvPr id="16" name="Text Box 1">
          <a:extLst>
            <a:ext uri="{FF2B5EF4-FFF2-40B4-BE49-F238E27FC236}">
              <a16:creationId xmlns:a16="http://schemas.microsoft.com/office/drawing/2014/main" id="{F7D8BBBC-5C92-43A6-B232-9029D6DA59B8}"/>
            </a:ext>
          </a:extLst>
        </xdr:cNvPr>
        <xdr:cNvSpPr txBox="1">
          <a:spLocks noChangeArrowheads="1"/>
        </xdr:cNvSpPr>
      </xdr:nvSpPr>
      <xdr:spPr bwMode="auto">
        <a:xfrm>
          <a:off x="2591210" y="0"/>
          <a:ext cx="5581650" cy="233446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fr-FR" sz="1200" b="1" i="0" u="sng" strike="noStrike" baseline="0">
              <a:solidFill>
                <a:srgbClr val="000000"/>
              </a:solidFill>
              <a:latin typeface="+mj-lt"/>
              <a:ea typeface="+mn-ea"/>
              <a:cs typeface="+mn-cs"/>
            </a:rPr>
            <a:t>Information sur la structure:</a:t>
          </a:r>
        </a:p>
        <a:p>
          <a:pPr algn="l" rtl="0">
            <a:defRPr sz="1000"/>
          </a:pPr>
          <a:endParaRPr lang="fr-FR" sz="1200" b="1" i="0" u="none" strike="noStrike" baseline="0">
            <a:solidFill>
              <a:srgbClr val="000000"/>
            </a:solidFill>
            <a:latin typeface="+mj-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Raison Sociale</a:t>
          </a:r>
          <a:r>
            <a:rPr lang="fr-FR" sz="1200" b="1" i="0" u="none" strike="noStrike" baseline="0">
              <a:solidFill>
                <a:srgbClr val="FF0000"/>
              </a:solidFill>
              <a:latin typeface="+mj-lt"/>
            </a:rPr>
            <a:t>*</a:t>
          </a:r>
          <a:r>
            <a:rPr lang="fr-FR" sz="1200" b="1" i="0" u="none" strike="noStrike" baseline="0">
              <a:solidFill>
                <a:srgbClr val="000000"/>
              </a:solidFill>
              <a:latin typeface="+mj-lt"/>
            </a:rPr>
            <a:t> du demandeur ou nom </a:t>
          </a:r>
          <a:r>
            <a:rPr lang="fr-FR" sz="1200" b="1" i="0" u="none" strike="noStrike" baseline="0">
              <a:solidFill>
                <a:srgbClr val="000000"/>
              </a:solidFill>
              <a:latin typeface="+mj-lt"/>
              <a:ea typeface="+mn-ea"/>
              <a:cs typeface="+mn-cs"/>
            </a:rPr>
            <a:t>: </a:t>
          </a:r>
          <a:r>
            <a:rPr lang="fr-FR" sz="1200" b="1" i="1" u="none" strike="noStrike" baseline="0">
              <a:solidFill>
                <a:srgbClr val="FF0000"/>
              </a:solidFill>
              <a:latin typeface="+mj-lt"/>
            </a:rPr>
            <a:t>*La RS doit correspondre exactement à la déclaration INSEE ou à Infogreffe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N° SIRET : </a:t>
          </a:r>
          <a:r>
            <a:rPr lang="fr-FR" sz="1200" b="1">
              <a:effectLst/>
              <a:latin typeface="+mn-lt"/>
              <a:ea typeface="+mn-ea"/>
              <a:cs typeface="+mn-cs"/>
            </a:rPr>
            <a:t>	</a:t>
          </a:r>
          <a:endParaRPr lang="fr-FR" sz="1200" b="1">
            <a:effectLst/>
          </a:endParaRPr>
        </a:p>
        <a:p>
          <a:pPr algn="l" rtl="0">
            <a:defRPr sz="1000"/>
          </a:pPr>
          <a:r>
            <a:rPr lang="fr-FR" sz="1200" b="1" i="0" u="none" strike="noStrike" baseline="0">
              <a:solidFill>
                <a:srgbClr val="000000"/>
              </a:solidFill>
              <a:latin typeface="+mj-lt"/>
            </a:rPr>
            <a:t>Nom du responsable du projet : </a:t>
          </a:r>
          <a:endParaRPr lang="fr-FR" sz="1200" b="1" i="0" u="none" strike="noStrike" baseline="0">
            <a:solidFill>
              <a:srgbClr val="0070C0"/>
            </a:solidFill>
            <a:latin typeface="+mj-lt"/>
          </a:endParaRPr>
        </a:p>
        <a:p>
          <a:pPr algn="l" rtl="0">
            <a:defRPr sz="1000"/>
          </a:pPr>
          <a:r>
            <a:rPr lang="fr-FR" sz="1200" b="1" i="0" u="none" strike="noStrike" baseline="0">
              <a:solidFill>
                <a:srgbClr val="000000"/>
              </a:solidFill>
              <a:latin typeface="+mj-lt"/>
            </a:rPr>
            <a:t>N° de téléphone : </a:t>
          </a:r>
        </a:p>
        <a:p>
          <a:pPr algn="l" rtl="0">
            <a:defRPr sz="1000"/>
          </a:pPr>
          <a:r>
            <a:rPr lang="fr-FR" sz="1200" b="1" i="0" u="none" strike="noStrike" baseline="0">
              <a:solidFill>
                <a:srgbClr val="000000"/>
              </a:solidFill>
              <a:latin typeface="+mj-lt"/>
            </a:rPr>
            <a:t>Adresse mail : </a:t>
          </a:r>
        </a:p>
        <a:p>
          <a:pPr algn="l" rtl="0">
            <a:defRPr sz="1000"/>
          </a:pPr>
          <a:r>
            <a:rPr lang="fr-FR" sz="1200" b="1" i="0" u="none" strike="noStrike" baseline="0">
              <a:solidFill>
                <a:srgbClr val="000000"/>
              </a:solidFill>
              <a:latin typeface="+mj-lt"/>
            </a:rPr>
            <a:t>Adresse </a:t>
          </a:r>
          <a:endParaRPr lang="fr-FR" sz="1200" b="1" i="0" u="none" strike="noStrike" baseline="0">
            <a:solidFill>
              <a:srgbClr val="0070C0"/>
            </a:solidFill>
            <a:latin typeface="+mj-lt"/>
          </a:endParaRPr>
        </a:p>
        <a:p>
          <a:pPr algn="l" rtl="0">
            <a:defRPr sz="1000"/>
          </a:pPr>
          <a:r>
            <a:rPr lang="fr-FR" sz="1200" b="1" i="0" u="none" strike="noStrike" baseline="0">
              <a:solidFill>
                <a:srgbClr val="000000"/>
              </a:solidFill>
              <a:latin typeface="+mj-lt"/>
            </a:rPr>
            <a:t>Code postal/ville : </a:t>
          </a:r>
          <a:endParaRPr lang="fr-FR" sz="1200" b="1" i="0" u="none" strike="noStrike" baseline="0">
            <a:solidFill>
              <a:srgbClr val="0070C0"/>
            </a:solidFill>
            <a:latin typeface="+mj-lt"/>
          </a:endParaRPr>
        </a:p>
        <a:p>
          <a:pPr algn="l" rtl="0">
            <a:defRPr sz="1000"/>
          </a:pPr>
          <a:endParaRPr lang="fr-FR" sz="1200" b="1" i="0" u="none" strike="noStrike" baseline="0">
            <a:solidFill>
              <a:srgbClr val="000000"/>
            </a:solidFill>
            <a:latin typeface="+mj-l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Dépenses présentées en :	</a:t>
          </a:r>
          <a:r>
            <a:rPr lang="fr-FR" sz="1000" b="1">
              <a:effectLst/>
              <a:latin typeface="+mn-lt"/>
              <a:ea typeface="+mn-ea"/>
              <a:cs typeface="+mn-cs"/>
              <a:sym typeface="Wingdings" panose="05000000000000000000" pitchFamily="2" charset="2"/>
            </a:rPr>
            <a:t></a:t>
          </a:r>
          <a:r>
            <a:rPr lang="fr-FR" sz="1200" b="1">
              <a:effectLst/>
              <a:latin typeface="+mj-lt"/>
              <a:ea typeface="+mn-ea"/>
              <a:cs typeface="+mn-cs"/>
            </a:rPr>
            <a:t> H.T.	ou 	</a:t>
          </a:r>
          <a:r>
            <a:rPr lang="fr-FR" sz="1200" b="1">
              <a:effectLst/>
              <a:latin typeface="+mn-lt"/>
              <a:ea typeface="+mn-ea"/>
              <a:cs typeface="+mn-cs"/>
              <a:sym typeface="Wingdings" panose="05000000000000000000" pitchFamily="2" charset="2"/>
            </a:rPr>
            <a:t></a:t>
          </a:r>
          <a:r>
            <a:rPr lang="fr-FR" sz="1200" b="1">
              <a:effectLst/>
              <a:latin typeface="+mn-lt"/>
              <a:ea typeface="+mn-ea"/>
              <a:cs typeface="+mn-cs"/>
            </a:rPr>
            <a:t> T.T.C.</a:t>
          </a:r>
          <a:endParaRPr lang="fr-FR" sz="1200" b="1">
            <a:solidFill>
              <a:srgbClr val="0070C0"/>
            </a:solidFill>
            <a:effectLst/>
            <a:latin typeface="+mj-lt"/>
            <a:ea typeface="+mn-ea"/>
            <a:cs typeface="+mn-cs"/>
          </a:endParaRPr>
        </a:p>
        <a:p>
          <a:pPr algn="l" rtl="0">
            <a:defRPr sz="1000"/>
          </a:pPr>
          <a:endParaRPr lang="fr-FR" sz="1200" b="1" i="0" u="none" strike="noStrike" baseline="0">
            <a:solidFill>
              <a:srgbClr val="000000"/>
            </a:solidFill>
            <a:latin typeface="+mj-lt"/>
          </a:endParaRPr>
        </a:p>
        <a:p>
          <a:pPr algn="l" rtl="0">
            <a:defRPr sz="1000"/>
          </a:pPr>
          <a:endParaRPr lang="fr-FR" sz="1200" b="1" i="0" u="none" strike="noStrike" baseline="0">
            <a:solidFill>
              <a:srgbClr val="000000"/>
            </a:solidFill>
            <a:latin typeface="+mj-lt"/>
          </a:endParaRPr>
        </a:p>
        <a:p>
          <a:pPr algn="l" rtl="0">
            <a:defRPr sz="1000"/>
          </a:pPr>
          <a:endParaRPr lang="fr-FR" sz="1200" b="1" i="0" u="none" strike="noStrike" baseline="0">
            <a:solidFill>
              <a:srgbClr val="000000"/>
            </a:solidFill>
            <a:latin typeface="+mj-lt"/>
          </a:endParaRPr>
        </a:p>
      </xdr:txBody>
    </xdr:sp>
    <xdr:clientData/>
  </xdr:twoCellAnchor>
  <xdr:twoCellAnchor>
    <xdr:from>
      <xdr:col>10</xdr:col>
      <xdr:colOff>174112</xdr:colOff>
      <xdr:row>62</xdr:row>
      <xdr:rowOff>30726</xdr:rowOff>
    </xdr:from>
    <xdr:to>
      <xdr:col>13</xdr:col>
      <xdr:colOff>601816</xdr:colOff>
      <xdr:row>63</xdr:row>
      <xdr:rowOff>135603</xdr:rowOff>
    </xdr:to>
    <xdr:sp macro="" textlink="">
      <xdr:nvSpPr>
        <xdr:cNvPr id="18" name="Flèche gauche 6">
          <a:extLst>
            <a:ext uri="{FF2B5EF4-FFF2-40B4-BE49-F238E27FC236}">
              <a16:creationId xmlns:a16="http://schemas.microsoft.com/office/drawing/2014/main" id="{15CFA04E-6C4D-4337-95EB-FBB0B5C020D2}"/>
            </a:ext>
          </a:extLst>
        </xdr:cNvPr>
        <xdr:cNvSpPr/>
      </xdr:nvSpPr>
      <xdr:spPr>
        <a:xfrm>
          <a:off x="10221451" y="11921613"/>
          <a:ext cx="2056171" cy="2994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994568</xdr:colOff>
      <xdr:row>0</xdr:row>
      <xdr:rowOff>0</xdr:rowOff>
    </xdr:from>
    <xdr:ext cx="1517650" cy="1177925"/>
    <xdr:pic>
      <xdr:nvPicPr>
        <xdr:cNvPr id="3" name="Image 2" descr="France nation verte logo - Publicité et affichage : logos à ...">
          <a:extLst>
            <a:ext uri="{FF2B5EF4-FFF2-40B4-BE49-F238E27FC236}">
              <a16:creationId xmlns:a16="http://schemas.microsoft.com/office/drawing/2014/main" id="{73939849-5029-4810-B1A2-4A9A0D2D47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86493" y="0"/>
          <a:ext cx="1517650" cy="1177925"/>
        </a:xfrm>
        <a:prstGeom prst="rect">
          <a:avLst/>
        </a:prstGeom>
        <a:noFill/>
        <a:ln>
          <a:noFill/>
        </a:ln>
      </xdr:spPr>
    </xdr:pic>
    <xdr:clientData/>
  </xdr:oneCellAnchor>
  <xdr:twoCellAnchor editAs="oneCell">
    <xdr:from>
      <xdr:col>0</xdr:col>
      <xdr:colOff>0</xdr:colOff>
      <xdr:row>0</xdr:row>
      <xdr:rowOff>0</xdr:rowOff>
    </xdr:from>
    <xdr:to>
      <xdr:col>0</xdr:col>
      <xdr:colOff>1990725</xdr:colOff>
      <xdr:row>2</xdr:row>
      <xdr:rowOff>152400</xdr:rowOff>
    </xdr:to>
    <xdr:pic>
      <xdr:nvPicPr>
        <xdr:cNvPr id="4" name="Image 3">
          <a:extLst>
            <a:ext uri="{FF2B5EF4-FFF2-40B4-BE49-F238E27FC236}">
              <a16:creationId xmlns:a16="http://schemas.microsoft.com/office/drawing/2014/main" id="{A139C0D9-E9C1-4E93-8F73-18A3A50558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0"/>
          <a:ext cx="1990725" cy="1114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266965</xdr:colOff>
      <xdr:row>0</xdr:row>
      <xdr:rowOff>123825</xdr:rowOff>
    </xdr:from>
    <xdr:ext cx="1247509" cy="962025"/>
    <xdr:pic>
      <xdr:nvPicPr>
        <xdr:cNvPr id="3" name="Image 2" descr="France nation verte logo - Publicité et affichage : logos à ...">
          <a:extLst>
            <a:ext uri="{FF2B5EF4-FFF2-40B4-BE49-F238E27FC236}">
              <a16:creationId xmlns:a16="http://schemas.microsoft.com/office/drawing/2014/main" id="{E54049EC-7D54-48EB-BDEF-17BCFA120B2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265" y="123825"/>
          <a:ext cx="1247509"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AP%20DRAAF\tableur%20DRAAF%20EVALUATION%20FINANCIE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REAA/13_Agroecologie/17_Agriculture&amp;Biodiversit&#233;/6_Haies%20&amp;%20agroforesterie/Pacte%20Haie/IT%20MASA%20et%20Doc%20Nationaux/2025/IT%20GDH-VBB/Fiche%20Financi&#232;re%20aap%202025%20Ha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tion"/>
      <sheetName val="Référentiels"/>
      <sheetName val="SYNTHESE"/>
      <sheetName val="VOLET1-Info-détect°"/>
      <sheetName val="VOLET2-Plantation"/>
      <sheetName val="VOLET3-Gest°durable"/>
      <sheetName val="VOLET4-formation tech"/>
    </sheetNames>
    <sheetDataSet>
      <sheetData sheetId="0" refreshError="1"/>
      <sheetData sheetId="1" refreshError="1"/>
      <sheetData sheetId="2" refreshError="1"/>
      <sheetData sheetId="3" refreshError="1"/>
      <sheetData sheetId="4" refreshError="1">
        <row r="2">
          <cell r="E2">
            <v>0</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Volet A1"/>
      <sheetName val="Volet A2"/>
      <sheetName val="Volet A3"/>
      <sheetName val="Volet A4"/>
      <sheetName val="Investissement"/>
      <sheetName val="Coûts jours"/>
    </sheetNames>
    <sheetDataSet>
      <sheetData sheetId="0"/>
      <sheetData sheetId="1"/>
      <sheetData sheetId="2"/>
      <sheetData sheetId="3"/>
      <sheetData sheetId="4"/>
      <sheetData sheetId="5">
        <row r="5">
          <cell r="K5" t="str">
            <v>I1</v>
          </cell>
        </row>
        <row r="6">
          <cell r="K6" t="str">
            <v>I2</v>
          </cell>
        </row>
        <row r="7">
          <cell r="K7" t="str">
            <v>I3</v>
          </cell>
        </row>
        <row r="8">
          <cell r="K8" t="str">
            <v>I4</v>
          </cell>
        </row>
      </sheetData>
      <sheetData sheetId="6"/>
    </sheetDataSet>
  </externalBook>
</externalLink>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8"/>
  <sheetViews>
    <sheetView workbookViewId="0"/>
  </sheetViews>
  <sheetFormatPr baseColWidth="10" defaultColWidth="9.140625" defaultRowHeight="15"/>
  <cols>
    <col min="1" max="1" width="21.5703125" style="1" bestFit="1" customWidth="1"/>
    <col min="2" max="2" width="12.140625" style="1" bestFit="1" customWidth="1"/>
    <col min="3" max="7" width="9.7109375" style="1" bestFit="1" customWidth="1"/>
    <col min="8" max="8" width="6.140625" style="1" bestFit="1" customWidth="1"/>
    <col min="9" max="9" width="10" style="1" bestFit="1" customWidth="1"/>
    <col min="10" max="10" width="24" style="1" bestFit="1" customWidth="1"/>
    <col min="11" max="12" width="0" style="1" hidden="1" bestFit="1" customWidth="1"/>
    <col min="13" max="1024" width="9.7109375" style="1" bestFit="1" customWidth="1"/>
    <col min="1025" max="1124" width="9.7109375" bestFit="1"/>
  </cols>
  <sheetData>
    <row r="1" spans="1:13" ht="26.25" customHeight="1">
      <c r="A1" s="584" t="s">
        <v>4</v>
      </c>
      <c r="B1" s="579"/>
      <c r="C1" s="579"/>
      <c r="D1" s="579"/>
      <c r="E1" s="579"/>
      <c r="F1" s="579"/>
      <c r="G1" s="586" t="e">
        <f>#REF!</f>
        <v>#REF!</v>
      </c>
      <c r="H1" s="579"/>
      <c r="I1" s="579"/>
      <c r="J1" s="579"/>
    </row>
    <row r="2" spans="1:13" ht="27.75" customHeight="1">
      <c r="A2" s="584" t="s">
        <v>7</v>
      </c>
      <c r="B2" s="579"/>
      <c r="C2" s="579"/>
      <c r="D2" s="579"/>
      <c r="E2" s="579"/>
      <c r="F2" s="579"/>
      <c r="G2" s="587" t="e">
        <f>#REF!</f>
        <v>#REF!</v>
      </c>
      <c r="H2" s="579"/>
      <c r="I2" s="579"/>
      <c r="J2" s="579"/>
    </row>
    <row r="3" spans="1:13" ht="26.25" customHeight="1">
      <c r="A3" s="584" t="s">
        <v>0</v>
      </c>
      <c r="B3" s="579"/>
      <c r="C3" s="579"/>
      <c r="D3" s="579"/>
      <c r="E3" s="579"/>
      <c r="F3" s="579"/>
      <c r="G3" s="580" t="e">
        <f>#REF!</f>
        <v>#REF!</v>
      </c>
      <c r="H3" s="579"/>
      <c r="I3" s="579"/>
      <c r="J3" s="579"/>
    </row>
    <row r="4" spans="1:13" ht="75" customHeight="1">
      <c r="A4" s="584" t="s">
        <v>8</v>
      </c>
      <c r="B4" s="579"/>
      <c r="C4" s="579"/>
      <c r="D4" s="579"/>
      <c r="E4" s="579"/>
      <c r="F4" s="579"/>
      <c r="G4" s="580" t="e">
        <f>#REF!</f>
        <v>#REF!</v>
      </c>
      <c r="H4" s="579"/>
      <c r="I4" s="579"/>
      <c r="J4" s="579"/>
    </row>
    <row r="5" spans="1:13" ht="14.85" customHeight="1">
      <c r="A5" s="9"/>
      <c r="B5" s="10"/>
      <c r="C5" s="11"/>
      <c r="D5" s="12"/>
      <c r="E5" s="13"/>
      <c r="F5" s="14"/>
      <c r="G5" s="15"/>
      <c r="H5" s="13"/>
      <c r="I5" s="10"/>
      <c r="J5" s="12"/>
    </row>
    <row r="6" spans="1:13" ht="14.85" customHeight="1">
      <c r="A6" s="7"/>
      <c r="B6" s="7"/>
      <c r="C6" s="7"/>
      <c r="D6" s="7"/>
      <c r="E6" s="7"/>
      <c r="F6" s="7"/>
      <c r="G6" s="7"/>
      <c r="H6" s="7"/>
      <c r="I6" s="7"/>
      <c r="J6" s="7"/>
    </row>
    <row r="7" spans="1:13" ht="24" customHeight="1">
      <c r="A7" s="585" t="s">
        <v>9</v>
      </c>
      <c r="B7" s="579"/>
      <c r="C7" s="579"/>
      <c r="D7" s="579"/>
      <c r="E7" s="579"/>
      <c r="F7" s="579"/>
      <c r="G7" s="579"/>
      <c r="H7" s="579"/>
      <c r="I7" s="579"/>
      <c r="J7" s="579"/>
    </row>
    <row r="8" spans="1:13" ht="14.85" customHeight="1">
      <c r="A8" s="7"/>
      <c r="B8" s="7"/>
      <c r="C8" s="7"/>
      <c r="D8" s="7"/>
      <c r="E8" s="7"/>
      <c r="F8" s="7"/>
      <c r="G8" s="7"/>
      <c r="H8" s="7"/>
      <c r="I8" s="7"/>
      <c r="J8" s="7"/>
    </row>
    <row r="9" spans="1:13" ht="17.25" customHeight="1">
      <c r="A9" s="581" t="s">
        <v>10</v>
      </c>
      <c r="B9" s="582"/>
      <c r="C9" s="579"/>
      <c r="D9" s="579"/>
      <c r="E9" s="579"/>
      <c r="F9" s="579"/>
      <c r="G9" s="579"/>
      <c r="H9" s="579"/>
      <c r="I9" s="16"/>
      <c r="J9" s="16"/>
      <c r="K9" s="4"/>
      <c r="L9" s="4">
        <f>IF(J9="x",I9,0)</f>
        <v>0</v>
      </c>
      <c r="M9" s="17"/>
    </row>
    <row r="10" spans="1:13" ht="27.6" customHeight="1">
      <c r="A10" s="577"/>
      <c r="B10" s="583"/>
      <c r="C10" s="579"/>
      <c r="D10" s="579"/>
      <c r="E10" s="579"/>
      <c r="F10" s="579"/>
      <c r="G10" s="579"/>
      <c r="H10" s="579"/>
      <c r="I10" s="16"/>
      <c r="J10" s="16"/>
      <c r="K10" s="4"/>
      <c r="L10" s="4">
        <f t="shared" ref="L10:L20" si="0">IF(J10="x",I10,0)</f>
        <v>0</v>
      </c>
      <c r="M10" s="17"/>
    </row>
    <row r="11" spans="1:13" ht="17.25" customHeight="1">
      <c r="A11" s="577"/>
      <c r="B11" s="582"/>
      <c r="C11" s="579"/>
      <c r="D11" s="579"/>
      <c r="E11" s="579"/>
      <c r="F11" s="579"/>
      <c r="G11" s="579"/>
      <c r="H11" s="579"/>
      <c r="I11" s="16"/>
      <c r="J11" s="16"/>
      <c r="K11" s="4"/>
      <c r="L11" s="4">
        <f t="shared" si="0"/>
        <v>0</v>
      </c>
      <c r="M11" s="17"/>
    </row>
    <row r="12" spans="1:13" ht="17.25" customHeight="1">
      <c r="A12" s="581" t="s">
        <v>11</v>
      </c>
      <c r="B12" s="582"/>
      <c r="C12" s="579"/>
      <c r="D12" s="579"/>
      <c r="E12" s="579"/>
      <c r="F12" s="579"/>
      <c r="G12" s="579"/>
      <c r="H12" s="579"/>
      <c r="I12" s="16"/>
      <c r="J12" s="16"/>
      <c r="K12" s="4"/>
      <c r="L12" s="4">
        <f t="shared" si="0"/>
        <v>0</v>
      </c>
      <c r="M12" s="17"/>
    </row>
    <row r="13" spans="1:13" ht="17.25" customHeight="1">
      <c r="A13" s="577"/>
      <c r="B13" s="582"/>
      <c r="C13" s="579"/>
      <c r="D13" s="579"/>
      <c r="E13" s="579"/>
      <c r="F13" s="579"/>
      <c r="G13" s="579"/>
      <c r="H13" s="579"/>
      <c r="I13" s="16"/>
      <c r="J13" s="16"/>
      <c r="K13" s="4"/>
      <c r="L13" s="4">
        <f t="shared" si="0"/>
        <v>0</v>
      </c>
      <c r="M13" s="17"/>
    </row>
    <row r="14" spans="1:13" ht="17.25" customHeight="1">
      <c r="A14" s="577"/>
      <c r="B14" s="582"/>
      <c r="C14" s="579"/>
      <c r="D14" s="579"/>
      <c r="E14" s="579"/>
      <c r="F14" s="579"/>
      <c r="G14" s="579"/>
      <c r="H14" s="579"/>
      <c r="I14" s="16"/>
      <c r="J14" s="16"/>
      <c r="K14" s="4"/>
      <c r="L14" s="4">
        <f t="shared" si="0"/>
        <v>0</v>
      </c>
      <c r="M14" s="17"/>
    </row>
    <row r="15" spans="1:13" ht="17.25" customHeight="1">
      <c r="A15" s="581" t="s">
        <v>12</v>
      </c>
      <c r="B15" s="582"/>
      <c r="C15" s="579"/>
      <c r="D15" s="579"/>
      <c r="E15" s="579"/>
      <c r="F15" s="579"/>
      <c r="G15" s="579"/>
      <c r="H15" s="579"/>
      <c r="I15" s="16"/>
      <c r="J15" s="16"/>
      <c r="K15" s="4"/>
      <c r="L15" s="4">
        <f t="shared" si="0"/>
        <v>0</v>
      </c>
      <c r="M15" s="17"/>
    </row>
    <row r="16" spans="1:13" ht="17.25" customHeight="1">
      <c r="A16" s="577"/>
      <c r="B16" s="582"/>
      <c r="C16" s="579"/>
      <c r="D16" s="579"/>
      <c r="E16" s="579"/>
      <c r="F16" s="579"/>
      <c r="G16" s="579"/>
      <c r="H16" s="579"/>
      <c r="I16" s="16"/>
      <c r="J16" s="16"/>
      <c r="K16" s="4"/>
      <c r="L16" s="4">
        <f t="shared" si="0"/>
        <v>0</v>
      </c>
      <c r="M16" s="17"/>
    </row>
    <row r="17" spans="1:13" ht="17.25" customHeight="1">
      <c r="A17" s="577"/>
      <c r="B17" s="582"/>
      <c r="C17" s="579"/>
      <c r="D17" s="579"/>
      <c r="E17" s="579"/>
      <c r="F17" s="579"/>
      <c r="G17" s="579"/>
      <c r="H17" s="579"/>
      <c r="I17" s="16"/>
      <c r="J17" s="16"/>
      <c r="K17" s="4"/>
      <c r="L17" s="4">
        <f t="shared" si="0"/>
        <v>0</v>
      </c>
      <c r="M17" s="17"/>
    </row>
    <row r="18" spans="1:13" ht="17.25" customHeight="1">
      <c r="A18" s="577"/>
      <c r="B18" s="582"/>
      <c r="C18" s="579"/>
      <c r="D18" s="579"/>
      <c r="E18" s="579"/>
      <c r="F18" s="579"/>
      <c r="G18" s="579"/>
      <c r="H18" s="579"/>
      <c r="I18" s="16"/>
      <c r="J18" s="16"/>
      <c r="K18" s="4"/>
      <c r="L18" s="4">
        <f t="shared" si="0"/>
        <v>0</v>
      </c>
      <c r="M18" s="17"/>
    </row>
    <row r="19" spans="1:13" ht="31.35" customHeight="1">
      <c r="A19" s="577"/>
      <c r="B19" s="583"/>
      <c r="C19" s="579"/>
      <c r="D19" s="579"/>
      <c r="E19" s="579"/>
      <c r="F19" s="579"/>
      <c r="G19" s="579"/>
      <c r="H19" s="579"/>
      <c r="I19" s="16"/>
      <c r="J19" s="16"/>
      <c r="K19" s="4"/>
      <c r="L19" s="4">
        <f t="shared" si="0"/>
        <v>0</v>
      </c>
      <c r="M19" s="17"/>
    </row>
    <row r="20" spans="1:13" ht="30.6" customHeight="1">
      <c r="A20" s="577"/>
      <c r="B20" s="583"/>
      <c r="C20" s="579"/>
      <c r="D20" s="579"/>
      <c r="E20" s="579"/>
      <c r="F20" s="579"/>
      <c r="G20" s="579"/>
      <c r="H20" s="579"/>
      <c r="I20" s="16"/>
      <c r="J20" s="18"/>
      <c r="K20" s="4"/>
      <c r="L20" s="4">
        <f t="shared" si="0"/>
        <v>0</v>
      </c>
      <c r="M20" s="17"/>
    </row>
    <row r="21" spans="1:13" ht="17.25" customHeight="1">
      <c r="A21" s="3"/>
      <c r="B21" s="3"/>
      <c r="C21" s="3"/>
      <c r="D21" s="3"/>
      <c r="E21" s="3"/>
      <c r="F21" s="3"/>
      <c r="G21" s="3"/>
      <c r="H21" s="7"/>
      <c r="I21" s="2" t="s">
        <v>13</v>
      </c>
      <c r="J21" s="580">
        <f>MAX(MAX(L9:L11),MAX(L12:L14)+MAX(L15:L20))</f>
        <v>0</v>
      </c>
      <c r="K21" s="579"/>
      <c r="L21" s="579"/>
    </row>
    <row r="22" spans="1:13" ht="14.85" customHeight="1">
      <c r="A22" s="7"/>
      <c r="B22" s="7"/>
      <c r="C22" s="7"/>
      <c r="D22" s="7"/>
      <c r="E22" s="7"/>
      <c r="F22" s="7"/>
      <c r="G22" s="7"/>
      <c r="H22" s="7"/>
      <c r="I22" s="7"/>
      <c r="J22" s="7"/>
    </row>
    <row r="23" spans="1:13" ht="17.25" customHeight="1">
      <c r="A23" s="19"/>
      <c r="B23" s="19"/>
      <c r="C23" s="19"/>
      <c r="D23" s="19"/>
      <c r="E23" s="19"/>
      <c r="F23" s="19"/>
      <c r="G23" s="19"/>
      <c r="H23" s="4"/>
      <c r="I23" s="20"/>
      <c r="J23" s="5"/>
    </row>
    <row r="24" spans="1:13" ht="14.85" customHeight="1">
      <c r="A24" s="20"/>
      <c r="B24" s="20"/>
      <c r="C24" s="21"/>
      <c r="D24" s="21"/>
      <c r="E24" s="21"/>
      <c r="F24" s="21"/>
      <c r="G24" s="21"/>
      <c r="H24" s="21"/>
      <c r="I24" s="21"/>
      <c r="J24" s="22"/>
      <c r="K24" s="22"/>
    </row>
    <row r="25" spans="1:13" ht="23.25" customHeight="1">
      <c r="A25" s="576" t="s">
        <v>1</v>
      </c>
      <c r="B25" s="577"/>
      <c r="C25" s="578"/>
      <c r="D25" s="579"/>
      <c r="E25" s="579"/>
    </row>
    <row r="26" spans="1:13" ht="23.25" customHeight="1">
      <c r="A26" s="576" t="s">
        <v>2</v>
      </c>
      <c r="B26" s="577"/>
      <c r="C26" s="578"/>
      <c r="D26" s="579"/>
      <c r="E26" s="579"/>
    </row>
    <row r="27" spans="1:13" ht="23.25" customHeight="1">
      <c r="A27" s="576" t="s">
        <v>3</v>
      </c>
      <c r="B27" s="577"/>
      <c r="C27" s="578"/>
      <c r="D27" s="579"/>
      <c r="E27" s="579"/>
    </row>
    <row r="28" spans="1:13" ht="14.85" customHeight="1">
      <c r="J28" s="6" t="s">
        <v>14</v>
      </c>
    </row>
  </sheetData>
  <mergeCells count="31">
    <mergeCell ref="A1:F1"/>
    <mergeCell ref="G1:J1"/>
    <mergeCell ref="A2:F2"/>
    <mergeCell ref="G2:J2"/>
    <mergeCell ref="A3:F3"/>
    <mergeCell ref="G3:J3"/>
    <mergeCell ref="A4:F4"/>
    <mergeCell ref="G4:J4"/>
    <mergeCell ref="A7:J7"/>
    <mergeCell ref="A9:A11"/>
    <mergeCell ref="B9:H9"/>
    <mergeCell ref="B10:H10"/>
    <mergeCell ref="B11:H11"/>
    <mergeCell ref="A12:A14"/>
    <mergeCell ref="B12:H12"/>
    <mergeCell ref="B13:H13"/>
    <mergeCell ref="B14:H14"/>
    <mergeCell ref="A15:A20"/>
    <mergeCell ref="B15:H15"/>
    <mergeCell ref="B16:H16"/>
    <mergeCell ref="B17:H17"/>
    <mergeCell ref="B18:H18"/>
    <mergeCell ref="B19:H19"/>
    <mergeCell ref="B20:H20"/>
    <mergeCell ref="A27:B27"/>
    <mergeCell ref="C27:E27"/>
    <mergeCell ref="J21:L21"/>
    <mergeCell ref="A25:B25"/>
    <mergeCell ref="C25:E25"/>
    <mergeCell ref="A26:B26"/>
    <mergeCell ref="C26:E26"/>
  </mergeCells>
  <pageMargins left="0.51177900000000009" right="0.51177900000000009" top="0.31533399999999995" bottom="0.15747" header="0.13896800000000001" footer="0.13896800000000001"/>
  <pageSetup paperSize="9" scale="61" orientation="portrait"/>
  <headerFooter differentOddEven="1">
    <oddHeader>???</oddHeader>
    <oddFooter>&amp;L&amp;20&amp;"-,Regular"&amp;K000000V1 rapport d'instruction_15-10-2015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workbookViewId="0"/>
  </sheetViews>
  <sheetFormatPr baseColWidth="10" defaultColWidth="9.140625" defaultRowHeight="15"/>
  <cols>
    <col min="1" max="1" width="14.5703125" bestFit="1" customWidth="1"/>
    <col min="2" max="2" width="18.42578125" bestFit="1" customWidth="1"/>
    <col min="3" max="3" width="12.85546875" bestFit="1" customWidth="1"/>
    <col min="4" max="5" width="9.5703125" bestFit="1" customWidth="1"/>
    <col min="6" max="6" width="17.140625" bestFit="1" customWidth="1"/>
    <col min="7" max="7" width="29.28515625" bestFit="1" customWidth="1"/>
    <col min="8" max="8" width="30.140625" bestFit="1" customWidth="1"/>
    <col min="9" max="9" width="12.7109375" bestFit="1" customWidth="1"/>
    <col min="10" max="1024" width="9.28515625" bestFit="1" customWidth="1"/>
    <col min="1025" max="1124" width="9.28515625" bestFit="1"/>
  </cols>
  <sheetData>
    <row r="1" spans="1:9" ht="15" customHeight="1">
      <c r="A1" s="23" t="s">
        <v>15</v>
      </c>
      <c r="B1" s="23" t="s">
        <v>16</v>
      </c>
      <c r="C1" s="23" t="s">
        <v>17</v>
      </c>
      <c r="D1" s="23" t="s">
        <v>18</v>
      </c>
      <c r="E1" s="23" t="s">
        <v>19</v>
      </c>
      <c r="F1" s="23" t="s">
        <v>20</v>
      </c>
      <c r="G1" s="24" t="s">
        <v>21</v>
      </c>
      <c r="H1" s="23" t="s">
        <v>22</v>
      </c>
      <c r="I1" s="23" t="s">
        <v>23</v>
      </c>
    </row>
    <row r="2" spans="1:9" ht="15" customHeight="1">
      <c r="A2" t="s">
        <v>24</v>
      </c>
      <c r="B2" t="s">
        <v>25</v>
      </c>
      <c r="C2" t="s">
        <v>26</v>
      </c>
      <c r="D2" t="s">
        <v>27</v>
      </c>
      <c r="E2" t="s">
        <v>27</v>
      </c>
      <c r="F2" t="s">
        <v>28</v>
      </c>
      <c r="G2" t="s">
        <v>29</v>
      </c>
      <c r="H2" t="s">
        <v>30</v>
      </c>
      <c r="I2" t="s">
        <v>31</v>
      </c>
    </row>
    <row r="3" spans="1:9" ht="15" customHeight="1">
      <c r="A3" t="s">
        <v>32</v>
      </c>
      <c r="B3" t="s">
        <v>33</v>
      </c>
      <c r="C3" t="s">
        <v>34</v>
      </c>
      <c r="D3" t="s">
        <v>35</v>
      </c>
      <c r="E3" t="s">
        <v>35</v>
      </c>
      <c r="F3" t="s">
        <v>36</v>
      </c>
      <c r="G3" t="s">
        <v>37</v>
      </c>
      <c r="H3" t="s">
        <v>38</v>
      </c>
      <c r="I3" t="s">
        <v>39</v>
      </c>
    </row>
    <row r="4" spans="1:9" ht="15" customHeight="1">
      <c r="A4" s="7"/>
      <c r="B4" t="s">
        <v>40</v>
      </c>
      <c r="C4" t="s">
        <v>41</v>
      </c>
      <c r="D4" s="7"/>
      <c r="E4" t="s">
        <v>42</v>
      </c>
      <c r="F4" t="s">
        <v>43</v>
      </c>
      <c r="G4" t="s">
        <v>44</v>
      </c>
      <c r="H4" t="s">
        <v>45</v>
      </c>
    </row>
    <row r="5" spans="1:9" ht="15" customHeight="1">
      <c r="G5" t="s">
        <v>46</v>
      </c>
    </row>
    <row r="6" spans="1:9" ht="15" customHeight="1">
      <c r="G6" t="s">
        <v>47</v>
      </c>
    </row>
    <row r="7" spans="1:9" ht="15" customHeight="1">
      <c r="G7" t="s">
        <v>48</v>
      </c>
    </row>
    <row r="8" spans="1:9" ht="15" customHeight="1">
      <c r="G8" t="s">
        <v>49</v>
      </c>
    </row>
    <row r="9" spans="1:9" ht="15" customHeight="1">
      <c r="G9" t="s">
        <v>50</v>
      </c>
    </row>
    <row r="10" spans="1:9" ht="15" customHeight="1">
      <c r="G10" t="s">
        <v>51</v>
      </c>
    </row>
    <row r="11" spans="1:9" ht="15" customHeight="1">
      <c r="G11" t="s">
        <v>52</v>
      </c>
    </row>
    <row r="12" spans="1:9" ht="15" customHeight="1">
      <c r="G12" t="s">
        <v>53</v>
      </c>
    </row>
    <row r="13" spans="1:9" ht="15" customHeight="1">
      <c r="G13" t="s">
        <v>54</v>
      </c>
    </row>
    <row r="14" spans="1:9" ht="15" customHeight="1">
      <c r="G14" t="s">
        <v>55</v>
      </c>
    </row>
    <row r="15" spans="1:9" ht="15" customHeight="1">
      <c r="G15" t="s">
        <v>56</v>
      </c>
    </row>
    <row r="16" spans="1:9" ht="15" customHeight="1">
      <c r="G16" s="25" t="s">
        <v>57</v>
      </c>
    </row>
    <row r="17" spans="7:7" ht="15" customHeight="1">
      <c r="G17" t="s">
        <v>58</v>
      </c>
    </row>
    <row r="18" spans="7:7" ht="15" customHeight="1">
      <c r="G18" t="s">
        <v>59</v>
      </c>
    </row>
    <row r="19" spans="7:7" ht="15" customHeight="1">
      <c r="G19" t="s">
        <v>60</v>
      </c>
    </row>
    <row r="20" spans="7:7" ht="15" customHeight="1">
      <c r="G20" t="s">
        <v>61</v>
      </c>
    </row>
    <row r="21" spans="7:7" ht="15" customHeight="1">
      <c r="G21" t="s">
        <v>62</v>
      </c>
    </row>
    <row r="22" spans="7:7" ht="15" customHeight="1">
      <c r="G22" t="s">
        <v>63</v>
      </c>
    </row>
    <row r="23" spans="7:7" ht="15" customHeight="1">
      <c r="G23" t="s">
        <v>64</v>
      </c>
    </row>
    <row r="24" spans="7:7" ht="15" customHeight="1">
      <c r="G24" t="s">
        <v>65</v>
      </c>
    </row>
  </sheetData>
  <pageMargins left="0.6999559999999998" right="0.6999559999999998" top="0.51177900000000009" bottom="0.51177900000000009" header="0" footer="0"/>
  <pageSetup paperSize="9" orientation="portrait"/>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3025-8A1E-4B54-AAE1-6313477F0B29}">
  <dimension ref="A8:N25"/>
  <sheetViews>
    <sheetView tabSelected="1" workbookViewId="0">
      <selection activeCell="D29" sqref="D29"/>
    </sheetView>
  </sheetViews>
  <sheetFormatPr baseColWidth="10" defaultRowHeight="15"/>
  <sheetData>
    <row r="8" spans="1:10" ht="23.25">
      <c r="A8" s="590" t="s">
        <v>333</v>
      </c>
      <c r="B8" s="590"/>
      <c r="C8" s="590"/>
      <c r="D8" s="590"/>
      <c r="E8" s="590"/>
      <c r="F8" s="590"/>
      <c r="G8" s="590"/>
      <c r="H8" s="590"/>
      <c r="I8" s="590"/>
    </row>
    <row r="10" spans="1:10" ht="36" customHeight="1">
      <c r="A10" s="591" t="s">
        <v>336</v>
      </c>
      <c r="B10" s="591"/>
      <c r="C10" s="591"/>
      <c r="D10" s="591"/>
      <c r="E10" s="591"/>
      <c r="F10" s="591"/>
      <c r="G10" s="591"/>
      <c r="H10" s="591"/>
      <c r="I10" s="591"/>
      <c r="J10" s="591"/>
    </row>
    <row r="11" spans="1:10" ht="105.75" customHeight="1">
      <c r="A11" s="588" t="s">
        <v>337</v>
      </c>
      <c r="B11" s="588"/>
      <c r="C11" s="588"/>
      <c r="D11" s="588"/>
      <c r="E11" s="588"/>
      <c r="F11" s="588"/>
      <c r="G11" s="588"/>
      <c r="H11" s="588"/>
      <c r="I11" s="588"/>
      <c r="J11" s="588"/>
    </row>
    <row r="12" spans="1:10">
      <c r="A12" s="575"/>
      <c r="B12" s="575"/>
      <c r="C12" s="575"/>
      <c r="D12" s="575"/>
      <c r="E12" s="575"/>
      <c r="F12" s="575"/>
      <c r="G12" s="575"/>
      <c r="H12" s="575"/>
      <c r="I12" s="575"/>
      <c r="J12" s="575"/>
    </row>
    <row r="13" spans="1:10" ht="68.25" customHeight="1">
      <c r="A13" s="588" t="s">
        <v>338</v>
      </c>
      <c r="B13" s="588"/>
      <c r="C13" s="588"/>
      <c r="D13" s="588"/>
      <c r="E13" s="588"/>
      <c r="F13" s="588"/>
      <c r="G13" s="588"/>
      <c r="H13" s="588"/>
      <c r="I13" s="588"/>
      <c r="J13" s="588"/>
    </row>
    <row r="14" spans="1:10">
      <c r="A14" s="575"/>
      <c r="B14" s="575"/>
      <c r="C14" s="575"/>
      <c r="D14" s="575"/>
      <c r="E14" s="575"/>
      <c r="F14" s="575"/>
      <c r="G14" s="575"/>
      <c r="H14" s="575"/>
      <c r="I14" s="575"/>
      <c r="J14" s="575"/>
    </row>
    <row r="15" spans="1:10">
      <c r="A15" s="588" t="s">
        <v>339</v>
      </c>
      <c r="B15" s="588"/>
      <c r="C15" s="588"/>
      <c r="D15" s="588"/>
      <c r="E15" s="588"/>
      <c r="F15" s="588"/>
      <c r="G15" s="588"/>
      <c r="H15" s="588"/>
      <c r="I15" s="588"/>
      <c r="J15" s="588"/>
    </row>
    <row r="16" spans="1:10">
      <c r="A16" s="575"/>
      <c r="B16" s="575"/>
      <c r="C16" s="575"/>
      <c r="D16" s="575"/>
      <c r="E16" s="575"/>
      <c r="F16" s="575"/>
      <c r="G16" s="575"/>
      <c r="H16" s="575"/>
      <c r="I16" s="575"/>
      <c r="J16" s="575"/>
    </row>
    <row r="17" spans="1:14" ht="45.75" customHeight="1">
      <c r="A17" s="588" t="s">
        <v>340</v>
      </c>
      <c r="B17" s="588"/>
      <c r="C17" s="588"/>
      <c r="D17" s="588"/>
      <c r="E17" s="588"/>
      <c r="F17" s="588"/>
      <c r="G17" s="588"/>
      <c r="H17" s="588"/>
      <c r="I17" s="588"/>
      <c r="J17" s="588"/>
    </row>
    <row r="18" spans="1:14">
      <c r="A18" s="575"/>
      <c r="B18" s="575"/>
      <c r="C18" s="575"/>
      <c r="D18" s="575"/>
      <c r="E18" s="575"/>
      <c r="F18" s="575"/>
      <c r="G18" s="575"/>
      <c r="H18" s="575"/>
      <c r="I18" s="575"/>
      <c r="J18" s="575"/>
    </row>
    <row r="19" spans="1:14">
      <c r="A19" s="589" t="s">
        <v>341</v>
      </c>
      <c r="B19" s="589"/>
      <c r="C19" s="589"/>
      <c r="D19" s="589"/>
      <c r="E19" s="589"/>
      <c r="F19" s="589"/>
      <c r="G19" s="589"/>
      <c r="H19" s="589"/>
      <c r="I19" s="589"/>
      <c r="J19" s="589"/>
    </row>
    <row r="20" spans="1:14">
      <c r="A20" s="575"/>
      <c r="B20" s="575"/>
      <c r="C20" s="575"/>
      <c r="D20" s="575"/>
      <c r="E20" s="575"/>
      <c r="F20" s="575"/>
      <c r="G20" s="575"/>
      <c r="H20" s="575"/>
      <c r="I20" s="575"/>
      <c r="J20" s="575"/>
    </row>
    <row r="21" spans="1:14" ht="48" customHeight="1">
      <c r="A21" s="588" t="s">
        <v>342</v>
      </c>
      <c r="B21" s="588"/>
      <c r="C21" s="588"/>
      <c r="D21" s="588"/>
      <c r="E21" s="588"/>
      <c r="F21" s="588"/>
      <c r="G21" s="588"/>
      <c r="H21" s="588"/>
      <c r="I21" s="588"/>
      <c r="J21" s="588"/>
    </row>
    <row r="22" spans="1:14">
      <c r="A22" s="575"/>
      <c r="B22" s="575"/>
      <c r="C22" s="575"/>
      <c r="D22" s="575"/>
      <c r="E22" s="575"/>
      <c r="F22" s="575"/>
      <c r="G22" s="575"/>
      <c r="H22" s="575"/>
      <c r="I22" s="575"/>
      <c r="J22" s="575"/>
    </row>
    <row r="23" spans="1:14" ht="77.25" customHeight="1">
      <c r="A23" s="588" t="s">
        <v>343</v>
      </c>
      <c r="B23" s="588"/>
      <c r="C23" s="588"/>
      <c r="D23" s="588"/>
      <c r="E23" s="588"/>
      <c r="F23" s="588"/>
      <c r="G23" s="588"/>
      <c r="H23" s="588"/>
      <c r="I23" s="588"/>
      <c r="J23" s="588"/>
      <c r="N23" s="518" t="s">
        <v>335</v>
      </c>
    </row>
    <row r="24" spans="1:14">
      <c r="A24" s="575"/>
      <c r="B24" s="575"/>
      <c r="C24" s="575"/>
      <c r="D24" s="575"/>
      <c r="E24" s="575"/>
      <c r="F24" s="575"/>
      <c r="G24" s="575"/>
      <c r="H24" s="575"/>
      <c r="I24" s="575"/>
      <c r="J24" s="575"/>
    </row>
    <row r="25" spans="1:14" ht="60" customHeight="1">
      <c r="A25" s="588" t="s">
        <v>334</v>
      </c>
      <c r="B25" s="588"/>
      <c r="C25" s="588"/>
      <c r="D25" s="588"/>
      <c r="E25" s="588"/>
      <c r="F25" s="588"/>
      <c r="G25" s="588"/>
      <c r="H25" s="588"/>
      <c r="I25" s="588"/>
      <c r="J25" s="588"/>
    </row>
  </sheetData>
  <mergeCells count="10">
    <mergeCell ref="A23:J23"/>
    <mergeCell ref="A25:J25"/>
    <mergeCell ref="A19:J19"/>
    <mergeCell ref="A8:I8"/>
    <mergeCell ref="A11:J11"/>
    <mergeCell ref="A13:J13"/>
    <mergeCell ref="A15:J15"/>
    <mergeCell ref="A17:J17"/>
    <mergeCell ref="A21:J21"/>
    <mergeCell ref="A10:J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5:AMN123"/>
  <sheetViews>
    <sheetView zoomScale="92" zoomScaleNormal="80" workbookViewId="0">
      <selection activeCell="G88" sqref="G88"/>
    </sheetView>
  </sheetViews>
  <sheetFormatPr baseColWidth="10" defaultColWidth="9.140625" defaultRowHeight="12.75"/>
  <cols>
    <col min="1" max="1" width="38.85546875" style="37" customWidth="1"/>
    <col min="2" max="2" width="20.7109375" style="37" customWidth="1"/>
    <col min="3" max="3" width="18" style="37" customWidth="1"/>
    <col min="4" max="4" width="21.28515625" style="37" customWidth="1"/>
    <col min="5" max="5" width="17.140625" style="37" customWidth="1"/>
    <col min="6" max="6" width="18" style="37" customWidth="1"/>
    <col min="7" max="7" width="11.140625" style="37" customWidth="1"/>
    <col min="8" max="8" width="5" style="37" hidden="1" customWidth="1"/>
    <col min="9" max="9" width="11.140625" style="37" hidden="1" customWidth="1"/>
    <col min="10" max="10" width="12.7109375" style="37" hidden="1" customWidth="1"/>
    <col min="11" max="11" width="3" style="37" hidden="1" customWidth="1"/>
    <col min="12" max="12" width="10.5703125" style="37" hidden="1" customWidth="1"/>
    <col min="13" max="13" width="10.7109375" style="37" hidden="1" customWidth="1"/>
    <col min="14" max="14" width="10.5703125" style="37" hidden="1" customWidth="1"/>
    <col min="15" max="15" width="35.42578125" style="37" hidden="1" customWidth="1"/>
    <col min="16" max="16" width="17.140625" style="37" hidden="1" customWidth="1"/>
    <col min="17" max="17" width="12.7109375" style="37" hidden="1" customWidth="1"/>
    <col min="18" max="18" width="11" style="37" customWidth="1"/>
    <col min="19" max="19" width="8" style="37" customWidth="1"/>
    <col min="20" max="20" width="9.7109375" style="37" customWidth="1"/>
    <col min="21" max="21" width="8" style="37" customWidth="1"/>
    <col min="22" max="22" width="9.7109375" style="37" customWidth="1"/>
    <col min="23" max="23" width="7.5703125" style="37" bestFit="1" customWidth="1"/>
    <col min="24" max="24" width="9.7109375" style="37" bestFit="1" customWidth="1"/>
    <col min="25" max="25" width="6.85546875" style="37" bestFit="1" customWidth="1"/>
    <col min="26" max="26" width="9.7109375" style="37" bestFit="1" customWidth="1"/>
    <col min="27" max="27" width="6.42578125" style="37" bestFit="1" customWidth="1"/>
    <col min="28" max="28" width="9.7109375" style="37" bestFit="1" customWidth="1"/>
    <col min="29" max="29" width="5.85546875" style="37" bestFit="1" customWidth="1"/>
    <col min="30" max="30" width="9.7109375" style="37" bestFit="1" customWidth="1"/>
    <col min="31" max="31" width="6.42578125" style="37" bestFit="1" customWidth="1"/>
    <col min="32" max="32" width="9.7109375" style="37" bestFit="1" customWidth="1"/>
    <col min="33" max="33" width="7.140625" style="37" bestFit="1" customWidth="1"/>
    <col min="34" max="34" width="9.7109375" style="37" bestFit="1" customWidth="1"/>
    <col min="35" max="35" width="7.140625" style="37" bestFit="1" customWidth="1"/>
    <col min="36" max="36" width="9.7109375" style="37" bestFit="1" customWidth="1"/>
    <col min="37" max="37" width="7.140625" style="37" bestFit="1" customWidth="1"/>
    <col min="38" max="38" width="9.7109375" style="37" bestFit="1" customWidth="1"/>
    <col min="39" max="39" width="7.5703125" style="37" bestFit="1" customWidth="1"/>
    <col min="40" max="40" width="9.7109375" style="37" bestFit="1" customWidth="1"/>
    <col min="41" max="41" width="6.7109375" style="37" bestFit="1" customWidth="1"/>
    <col min="42" max="42" width="9.7109375" style="37" bestFit="1" customWidth="1"/>
    <col min="43" max="43" width="5.42578125" style="37" bestFit="1" customWidth="1"/>
    <col min="44" max="44" width="9.7109375" style="37" bestFit="1" customWidth="1"/>
    <col min="45" max="45" width="5.42578125" style="37" bestFit="1" customWidth="1"/>
    <col min="46" max="46" width="9.7109375" style="37" bestFit="1" customWidth="1"/>
    <col min="47" max="47" width="5.7109375" style="37" bestFit="1" customWidth="1"/>
    <col min="48" max="1028" width="9.7109375" style="37" bestFit="1" customWidth="1"/>
    <col min="1029" max="16384" width="9.140625" style="30"/>
  </cols>
  <sheetData>
    <row r="15" spans="1:14">
      <c r="A15" s="645" t="s">
        <v>165</v>
      </c>
      <c r="B15" s="645"/>
      <c r="C15" s="645"/>
      <c r="D15" s="645"/>
      <c r="E15" s="645"/>
      <c r="F15" s="645"/>
      <c r="G15" s="645"/>
      <c r="I15" s="60" t="s">
        <v>315</v>
      </c>
      <c r="J15" s="61"/>
      <c r="K15" s="630" t="s">
        <v>141</v>
      </c>
      <c r="L15" s="631"/>
      <c r="M15" s="631"/>
      <c r="N15" s="632"/>
    </row>
    <row r="16" spans="1:14">
      <c r="A16" s="645"/>
      <c r="B16" s="645"/>
      <c r="C16" s="645"/>
      <c r="D16" s="645"/>
      <c r="E16" s="645"/>
      <c r="F16" s="645"/>
      <c r="G16" s="645"/>
      <c r="I16" s="62" t="s">
        <v>85</v>
      </c>
      <c r="J16" s="68">
        <f>15%*(B25+B26+B33+B34+B41+B42+B49+B50)</f>
        <v>5921.52</v>
      </c>
      <c r="K16" s="65"/>
      <c r="L16" s="481" t="s">
        <v>93</v>
      </c>
      <c r="M16" s="481" t="s">
        <v>82</v>
      </c>
      <c r="N16" s="482" t="s">
        <v>94</v>
      </c>
    </row>
    <row r="17" spans="1:56" ht="13.5" thickBot="1">
      <c r="A17" s="645"/>
      <c r="B17" s="645"/>
      <c r="C17" s="645"/>
      <c r="D17" s="645"/>
      <c r="E17" s="645"/>
      <c r="F17" s="645"/>
      <c r="G17" s="645"/>
      <c r="I17" s="63" t="s">
        <v>88</v>
      </c>
      <c r="J17" s="69">
        <f>(B27+B35+B43+B51)</f>
        <v>12156</v>
      </c>
      <c r="K17" s="233" t="s">
        <v>89</v>
      </c>
      <c r="L17" s="74">
        <f>$J$18*B27/$J$17</f>
        <v>-794.95261599210266</v>
      </c>
      <c r="M17" s="75">
        <f>$J$22*B28/$J$21</f>
        <v>-1228.5953051643191</v>
      </c>
      <c r="N17" s="76">
        <f>SUM(L17:M17)</f>
        <v>-2023.5479211564218</v>
      </c>
    </row>
    <row r="18" spans="1:56" ht="13.5" thickTop="1">
      <c r="A18" s="645"/>
      <c r="B18" s="645"/>
      <c r="C18" s="645"/>
      <c r="D18" s="645"/>
      <c r="E18" s="645"/>
      <c r="F18" s="645"/>
      <c r="G18" s="645"/>
      <c r="I18" s="64" t="s">
        <v>86</v>
      </c>
      <c r="J18" s="70">
        <f>IF(J17&gt;J16,J16-J17,"")</f>
        <v>-6234.48</v>
      </c>
      <c r="K18" s="234" t="s">
        <v>90</v>
      </c>
      <c r="L18" s="74">
        <f>$J$18*(B35)/$J$17</f>
        <v>-3874.7529121421521</v>
      </c>
      <c r="M18" s="75">
        <f>$J$22*B36/$J$21</f>
        <v>-775.95492957746467</v>
      </c>
      <c r="N18" s="76">
        <f t="shared" ref="N18:N20" si="0">SUM(L18:M18)</f>
        <v>-4650.7078417196171</v>
      </c>
    </row>
    <row r="19" spans="1:56">
      <c r="A19" s="645"/>
      <c r="B19" s="645"/>
      <c r="C19" s="645"/>
      <c r="D19" s="645"/>
      <c r="E19" s="645"/>
      <c r="F19" s="645"/>
      <c r="G19" s="645"/>
      <c r="I19" s="60" t="s">
        <v>316</v>
      </c>
      <c r="J19" s="61"/>
      <c r="K19" s="224" t="s">
        <v>91</v>
      </c>
      <c r="L19" s="74">
        <f>$J$18*(B43)/$J$17</f>
        <v>-794.95261599210266</v>
      </c>
      <c r="M19" s="75">
        <f>$J$22*B44/$J$21</f>
        <v>0</v>
      </c>
      <c r="N19" s="76">
        <f t="shared" si="0"/>
        <v>-794.95261599210266</v>
      </c>
    </row>
    <row r="20" spans="1:56" ht="13.5" thickBot="1">
      <c r="A20" s="645"/>
      <c r="B20" s="645"/>
      <c r="C20" s="645"/>
      <c r="D20" s="645"/>
      <c r="E20" s="645"/>
      <c r="F20" s="645"/>
      <c r="G20" s="645"/>
      <c r="I20" s="62" t="s">
        <v>85</v>
      </c>
      <c r="J20" s="68">
        <f>20%*(B25+B26+B33+B34+B41+B42+B49+B50)</f>
        <v>7895.3600000000006</v>
      </c>
      <c r="K20" s="236" t="s">
        <v>92</v>
      </c>
      <c r="L20" s="71">
        <f>$J$18*(B51)/$J$17</f>
        <v>-769.82185587364256</v>
      </c>
      <c r="M20" s="77">
        <f>$J$22*B52/$J$21</f>
        <v>-750.08976525821583</v>
      </c>
      <c r="N20" s="78">
        <f t="shared" si="0"/>
        <v>-1519.9116211318583</v>
      </c>
    </row>
    <row r="21" spans="1:56" ht="14.25" thickTop="1" thickBot="1">
      <c r="A21" s="645"/>
      <c r="B21" s="645"/>
      <c r="C21" s="645"/>
      <c r="D21" s="645"/>
      <c r="E21" s="645"/>
      <c r="F21" s="645"/>
      <c r="G21" s="645"/>
      <c r="I21" s="63" t="s">
        <v>88</v>
      </c>
      <c r="J21" s="69">
        <f>(B28+B36+B44+B52)</f>
        <v>10650</v>
      </c>
      <c r="K21" s="59"/>
      <c r="L21" s="79">
        <f>SUM(L17:L20)</f>
        <v>-6234.48</v>
      </c>
      <c r="M21" s="80">
        <f>SUM(M17:M20)</f>
        <v>-2754.6399999999994</v>
      </c>
      <c r="N21" s="83">
        <f>SUM(N17:N20)</f>
        <v>-8989.119999999999</v>
      </c>
    </row>
    <row r="22" spans="1:56" ht="20.25" thickTop="1" thickBot="1">
      <c r="A22" s="197" t="s">
        <v>79</v>
      </c>
      <c r="G22"/>
      <c r="H22" s="44"/>
      <c r="I22" s="64" t="s">
        <v>86</v>
      </c>
      <c r="J22" s="70">
        <f>IF(J21&gt;J20,J20-J21,"")</f>
        <v>-2754.6399999999994</v>
      </c>
      <c r="O22" s="29" t="s">
        <v>134</v>
      </c>
      <c r="AB22" s="54"/>
      <c r="AC22" s="54"/>
      <c r="AD22" s="54"/>
      <c r="AE22" s="54"/>
      <c r="AF22" s="54"/>
      <c r="AG22" s="54"/>
      <c r="AH22" s="54"/>
      <c r="AI22" s="54"/>
      <c r="AJ22" s="54"/>
      <c r="AK22" s="54"/>
      <c r="AL22" s="54"/>
      <c r="AM22" s="54"/>
      <c r="AN22" s="54"/>
      <c r="AO22" s="54"/>
      <c r="AP22" s="54"/>
      <c r="AQ22" s="54"/>
      <c r="AR22" s="54"/>
      <c r="AS22" s="54"/>
      <c r="AT22" s="54"/>
      <c r="AU22" s="54"/>
    </row>
    <row r="23" spans="1:56" ht="18.75">
      <c r="A23" s="602" t="s">
        <v>172</v>
      </c>
      <c r="B23" s="603"/>
      <c r="C23" s="603"/>
      <c r="D23" s="603"/>
      <c r="E23" s="603"/>
      <c r="F23" s="604"/>
      <c r="G23"/>
      <c r="H23" s="45"/>
      <c r="O23" s="594" t="s">
        <v>172</v>
      </c>
      <c r="P23" s="595"/>
      <c r="Q23" s="58"/>
      <c r="R23" s="33"/>
      <c r="S23" s="58"/>
      <c r="T23" s="33"/>
      <c r="U23" s="58"/>
      <c r="V23" s="33"/>
      <c r="W23" s="58"/>
      <c r="X23" s="33"/>
      <c r="Y23" s="58"/>
      <c r="Z23" s="33"/>
      <c r="AA23" s="58"/>
      <c r="AB23" s="33"/>
      <c r="AC23" s="592"/>
      <c r="AD23" s="593"/>
      <c r="AE23" s="592"/>
      <c r="AF23" s="593"/>
      <c r="AG23" s="592"/>
      <c r="AH23" s="593"/>
      <c r="AI23" s="592"/>
      <c r="AJ23" s="593"/>
      <c r="AK23" s="33"/>
      <c r="AL23" s="33"/>
      <c r="AM23" s="33"/>
      <c r="AN23" s="33"/>
      <c r="AO23" s="33"/>
      <c r="AP23" s="33"/>
      <c r="AQ23" s="33"/>
      <c r="AR23" s="33"/>
      <c r="AS23" s="33"/>
      <c r="AT23" s="33"/>
      <c r="AU23" s="33"/>
      <c r="AV23" s="33"/>
      <c r="AW23" s="33"/>
      <c r="AX23" s="33"/>
      <c r="AY23" s="33"/>
      <c r="AZ23" s="33"/>
      <c r="BA23" s="33"/>
      <c r="BB23" s="33"/>
      <c r="BC23" s="33"/>
      <c r="BD23" s="33"/>
    </row>
    <row r="24" spans="1:56" ht="38.25">
      <c r="A24" s="206" t="s">
        <v>80</v>
      </c>
      <c r="B24" s="207" t="s">
        <v>81</v>
      </c>
      <c r="C24" s="266" t="s">
        <v>182</v>
      </c>
      <c r="D24" s="266" t="s">
        <v>314</v>
      </c>
      <c r="E24" s="386" t="s">
        <v>181</v>
      </c>
      <c r="F24" s="303" t="s">
        <v>330</v>
      </c>
      <c r="G24"/>
      <c r="H24" s="45"/>
      <c r="O24" s="228" t="s">
        <v>80</v>
      </c>
      <c r="P24" s="207" t="s">
        <v>81</v>
      </c>
      <c r="Q24" s="36"/>
      <c r="R24" s="36"/>
      <c r="S24" s="36"/>
      <c r="T24" s="36"/>
      <c r="U24" s="36"/>
      <c r="V24" s="36"/>
      <c r="W24" s="36"/>
      <c r="X24" s="36"/>
      <c r="Y24" s="36"/>
      <c r="Z24" s="36"/>
      <c r="AA24" s="36"/>
      <c r="AB24" s="36"/>
      <c r="AC24" s="36"/>
      <c r="AD24" s="36"/>
      <c r="AE24" s="36"/>
      <c r="AF24" s="36"/>
      <c r="AG24" s="36"/>
      <c r="AH24" s="36"/>
      <c r="AI24" s="36"/>
      <c r="AJ24" s="36"/>
      <c r="AK24" s="33"/>
      <c r="AL24" s="33"/>
      <c r="AM24" s="33"/>
      <c r="AN24" s="33"/>
      <c r="AO24" s="33"/>
      <c r="AP24" s="33"/>
      <c r="AQ24" s="33"/>
      <c r="AR24" s="33"/>
      <c r="AS24" s="33"/>
      <c r="AT24" s="33"/>
      <c r="AU24" s="33"/>
      <c r="AV24" s="33"/>
      <c r="AW24" s="33"/>
      <c r="AX24" s="33"/>
      <c r="AY24" s="33"/>
      <c r="AZ24" s="33"/>
      <c r="BA24" s="33"/>
      <c r="BB24" s="33"/>
      <c r="BC24" s="33"/>
      <c r="BD24" s="33"/>
    </row>
    <row r="25" spans="1:56" ht="22.5" customHeight="1">
      <c r="A25" s="208" t="s">
        <v>72</v>
      </c>
      <c r="B25" s="260">
        <f>'VA1'!I40</f>
        <v>5223.82</v>
      </c>
      <c r="C25" s="633"/>
      <c r="D25" s="633"/>
      <c r="E25" s="387">
        <f>$J$28*P25/$P$29</f>
        <v>-3856.4741730482606</v>
      </c>
      <c r="F25" s="304">
        <f>B25+E25</f>
        <v>1367.3458269517391</v>
      </c>
      <c r="O25" s="229" t="s">
        <v>72</v>
      </c>
      <c r="P25" s="27">
        <f>B25</f>
        <v>5223.82</v>
      </c>
      <c r="Q25" s="36"/>
      <c r="R25" s="36"/>
      <c r="S25" s="36"/>
      <c r="T25" s="36"/>
      <c r="U25" s="36"/>
      <c r="V25" s="36"/>
      <c r="W25" s="36"/>
      <c r="X25" s="36"/>
      <c r="Y25" s="36"/>
      <c r="Z25" s="36"/>
      <c r="AA25" s="36"/>
      <c r="AB25" s="36"/>
      <c r="AC25" s="36"/>
      <c r="AD25" s="36"/>
      <c r="AE25" s="36"/>
      <c r="AF25" s="36"/>
      <c r="AG25" s="36"/>
      <c r="AH25" s="36"/>
      <c r="AI25" s="36"/>
      <c r="AJ25" s="36"/>
      <c r="AK25" s="33"/>
      <c r="AL25" s="33"/>
      <c r="AM25" s="33"/>
      <c r="AN25" s="33"/>
      <c r="AO25" s="33"/>
      <c r="AP25" s="33"/>
      <c r="AQ25" s="33"/>
      <c r="AR25" s="33"/>
      <c r="AS25" s="33"/>
      <c r="AT25" s="33"/>
      <c r="AU25" s="33"/>
      <c r="AV25" s="33"/>
      <c r="AW25" s="33"/>
      <c r="AX25" s="33"/>
      <c r="AY25" s="33"/>
      <c r="AZ25" s="33"/>
      <c r="BA25" s="33"/>
      <c r="BB25" s="33"/>
      <c r="BC25" s="33"/>
      <c r="BD25" s="33"/>
    </row>
    <row r="26" spans="1:56" ht="15">
      <c r="A26" s="208" t="s">
        <v>101</v>
      </c>
      <c r="B26" s="260">
        <f>'VA1'!M40</f>
        <v>297</v>
      </c>
      <c r="C26" s="634"/>
      <c r="D26" s="641"/>
      <c r="E26" s="387">
        <f t="shared" ref="E26:E28" si="1">$J$28*P26/$P$29</f>
        <v>-219.25962789593311</v>
      </c>
      <c r="F26" s="304">
        <f>B26+E26</f>
        <v>77.740372104066893</v>
      </c>
      <c r="G26" s="192"/>
      <c r="H26" s="168"/>
      <c r="I26" s="598" t="s">
        <v>87</v>
      </c>
      <c r="J26" s="599"/>
      <c r="K26" s="171"/>
      <c r="L26" s="172"/>
      <c r="M26" s="172"/>
      <c r="N26" s="173"/>
      <c r="O26" s="229" t="s">
        <v>101</v>
      </c>
      <c r="P26" s="27">
        <f t="shared" ref="P26" si="2">B26</f>
        <v>297</v>
      </c>
      <c r="Q26" s="36"/>
      <c r="R26" s="36"/>
      <c r="S26" s="36"/>
      <c r="T26" s="36"/>
      <c r="U26" s="36"/>
      <c r="V26" s="36"/>
      <c r="W26" s="36"/>
      <c r="X26" s="36"/>
      <c r="Y26" s="36"/>
      <c r="Z26" s="36"/>
      <c r="AA26" s="36"/>
      <c r="AB26" s="36"/>
      <c r="AC26" s="36"/>
      <c r="AD26" s="36"/>
      <c r="AE26" s="36"/>
      <c r="AF26" s="36"/>
      <c r="AG26" s="36"/>
      <c r="AH26" s="36"/>
      <c r="AI26" s="36"/>
      <c r="AJ26" s="36"/>
      <c r="AK26" s="33"/>
      <c r="AL26" s="33"/>
      <c r="AM26" s="33"/>
      <c r="AN26" s="33"/>
      <c r="AO26" s="33"/>
      <c r="AP26" s="33"/>
      <c r="AQ26" s="33"/>
      <c r="AR26" s="33"/>
      <c r="AS26" s="33"/>
      <c r="AT26" s="33"/>
      <c r="AU26" s="33"/>
      <c r="AV26" s="33"/>
      <c r="AW26" s="33"/>
      <c r="AX26" s="33"/>
      <c r="AY26" s="33"/>
      <c r="AZ26" s="33"/>
      <c r="BA26" s="33"/>
      <c r="BB26" s="33"/>
      <c r="BC26" s="33"/>
      <c r="BD26" s="33"/>
    </row>
    <row r="27" spans="1:56" ht="15.75" thickBot="1">
      <c r="A27" s="208" t="s">
        <v>73</v>
      </c>
      <c r="B27" s="260">
        <f>'VA1'!O40</f>
        <v>1550</v>
      </c>
      <c r="C27" s="383">
        <f>L17</f>
        <v>-794.95261599210266</v>
      </c>
      <c r="D27" s="634"/>
      <c r="E27" s="387">
        <f t="shared" si="1"/>
        <v>-557.41214970158012</v>
      </c>
      <c r="F27" s="304">
        <f>B27+C27+E27</f>
        <v>197.63523430631722</v>
      </c>
      <c r="G27"/>
      <c r="H27" s="169"/>
      <c r="I27" s="231" t="s">
        <v>85</v>
      </c>
      <c r="J27" s="389">
        <f>5%*P56</f>
        <v>2564.4564882629111</v>
      </c>
      <c r="K27" s="174"/>
      <c r="L27" s="30"/>
      <c r="M27" s="30"/>
      <c r="N27" s="175"/>
      <c r="O27" s="229" t="s">
        <v>73</v>
      </c>
      <c r="P27" s="27">
        <f>B27+L17</f>
        <v>755.04738400789734</v>
      </c>
      <c r="Q27" s="30"/>
      <c r="R27" s="30"/>
      <c r="S27" s="36"/>
      <c r="T27" s="36"/>
      <c r="U27" s="36"/>
      <c r="V27" s="36"/>
      <c r="W27" s="36"/>
      <c r="X27" s="36"/>
      <c r="Y27" s="36"/>
      <c r="Z27" s="36"/>
      <c r="AA27" s="36"/>
      <c r="AB27" s="36"/>
      <c r="AC27" s="36"/>
      <c r="AD27" s="36"/>
      <c r="AE27" s="36"/>
      <c r="AF27" s="36"/>
      <c r="AG27" s="36"/>
      <c r="AH27" s="36"/>
      <c r="AI27" s="36"/>
      <c r="AJ27" s="36"/>
      <c r="AK27" s="33"/>
      <c r="AL27" s="33"/>
      <c r="AM27" s="33"/>
      <c r="AN27" s="33"/>
      <c r="AO27" s="33"/>
      <c r="AP27" s="33"/>
      <c r="AQ27" s="33"/>
      <c r="AR27" s="33"/>
      <c r="AS27" s="33"/>
      <c r="AT27" s="33"/>
      <c r="AU27" s="33"/>
      <c r="AV27" s="33"/>
      <c r="AW27" s="33"/>
      <c r="AX27" s="33"/>
      <c r="AY27" s="33"/>
      <c r="AZ27" s="33"/>
      <c r="BA27" s="33"/>
      <c r="BB27" s="33"/>
      <c r="BC27" s="33"/>
      <c r="BD27" s="33"/>
    </row>
    <row r="28" spans="1:56" ht="16.5" thickTop="1" thickBot="1">
      <c r="A28" s="209" t="s">
        <v>74</v>
      </c>
      <c r="B28" s="260">
        <f>'VA1'!X40</f>
        <v>4750</v>
      </c>
      <c r="C28" s="502"/>
      <c r="D28" s="384">
        <f>M17</f>
        <v>-1228.5953051643191</v>
      </c>
      <c r="E28" s="387">
        <f t="shared" si="1"/>
        <v>-2599.6696399348934</v>
      </c>
      <c r="F28" s="304">
        <f t="shared" ref="F28" si="3">B28+D28+E28</f>
        <v>921.73505490078742</v>
      </c>
      <c r="G28" s="193"/>
      <c r="H28" s="170"/>
      <c r="I28" s="232" t="s">
        <v>86</v>
      </c>
      <c r="J28" s="84">
        <f>IF(B29&gt;J27,J27-P29,0)</f>
        <v>-7232.815590580667</v>
      </c>
      <c r="K28" s="176"/>
      <c r="L28" s="177"/>
      <c r="M28" s="177"/>
      <c r="N28" s="178"/>
      <c r="O28" s="230" t="s">
        <v>74</v>
      </c>
      <c r="P28" s="27">
        <f>B28+M17</f>
        <v>3521.4046948356809</v>
      </c>
      <c r="Q28" s="30"/>
      <c r="R28" s="30"/>
      <c r="S28" s="36"/>
      <c r="T28" s="36"/>
      <c r="U28" s="36"/>
      <c r="V28" s="36"/>
      <c r="W28" s="36"/>
      <c r="X28" s="36"/>
      <c r="Y28" s="36"/>
      <c r="Z28" s="36"/>
      <c r="AA28" s="36"/>
      <c r="AB28" s="36"/>
      <c r="AC28" s="36"/>
      <c r="AD28" s="36"/>
      <c r="AE28" s="36"/>
      <c r="AF28" s="36"/>
      <c r="AG28" s="36"/>
      <c r="AH28" s="36"/>
      <c r="AI28" s="36"/>
      <c r="AJ28" s="36"/>
      <c r="AK28" s="33"/>
      <c r="AL28" s="33"/>
      <c r="AM28" s="33"/>
      <c r="AN28" s="33"/>
      <c r="AO28" s="33"/>
      <c r="AP28" s="33"/>
      <c r="AQ28" s="33"/>
      <c r="AR28" s="33"/>
      <c r="AS28" s="33"/>
      <c r="AT28" s="33"/>
      <c r="AU28" s="33"/>
      <c r="AV28" s="33"/>
      <c r="AW28" s="33"/>
      <c r="AX28" s="33"/>
      <c r="AY28" s="33"/>
      <c r="AZ28" s="33"/>
      <c r="BA28" s="33"/>
      <c r="BB28" s="33"/>
      <c r="BC28" s="33"/>
      <c r="BD28" s="33"/>
    </row>
    <row r="29" spans="1:56" ht="17.25" thickTop="1" thickBot="1">
      <c r="A29" s="196" t="s">
        <v>180</v>
      </c>
      <c r="B29" s="268">
        <f>SUM(B25:B28)</f>
        <v>11820.82</v>
      </c>
      <c r="C29" s="543">
        <f>SUM(C25:C28)</f>
        <v>-794.95261599210266</v>
      </c>
      <c r="D29" s="544">
        <f>SUM(D25:D28)</f>
        <v>-1228.5953051643191</v>
      </c>
      <c r="E29" s="545">
        <f>SUM(E25:E28)</f>
        <v>-7232.815590580667</v>
      </c>
      <c r="F29" s="542">
        <f>SUM(F25:F28)</f>
        <v>2564.4564882629106</v>
      </c>
      <c r="G29"/>
      <c r="H29" s="46"/>
      <c r="I29" s="237" t="s">
        <v>142</v>
      </c>
      <c r="L29" s="30"/>
      <c r="M29" s="30"/>
      <c r="N29" s="30"/>
      <c r="O29" s="57" t="s">
        <v>180</v>
      </c>
      <c r="P29" s="167">
        <f>SUM(P25:P28)</f>
        <v>9797.2720788435781</v>
      </c>
      <c r="Q29" s="30"/>
      <c r="R29" s="30"/>
      <c r="S29" s="58"/>
      <c r="T29" s="33"/>
      <c r="U29" s="58"/>
      <c r="V29" s="33"/>
      <c r="W29" s="58"/>
      <c r="X29" s="33"/>
      <c r="Y29" s="58"/>
      <c r="Z29" s="33"/>
      <c r="AA29" s="58"/>
      <c r="AB29" s="33"/>
      <c r="AC29" s="592"/>
      <c r="AD29" s="593"/>
      <c r="AE29" s="592"/>
      <c r="AF29" s="593"/>
      <c r="AG29" s="592"/>
      <c r="AH29" s="593"/>
      <c r="AI29" s="592"/>
      <c r="AJ29" s="593"/>
      <c r="AK29" s="33"/>
      <c r="AL29" s="33"/>
      <c r="AM29" s="33"/>
      <c r="AN29" s="33"/>
      <c r="AO29" s="33"/>
      <c r="AP29" s="33"/>
      <c r="AQ29" s="33"/>
      <c r="AR29" s="33"/>
      <c r="AS29" s="33"/>
      <c r="AT29" s="33"/>
      <c r="AU29" s="33"/>
      <c r="AV29" s="33"/>
      <c r="AW29" s="33"/>
      <c r="AX29" s="33"/>
      <c r="AY29" s="33"/>
      <c r="AZ29" s="33"/>
      <c r="BA29" s="33"/>
      <c r="BB29" s="33"/>
      <c r="BC29" s="33"/>
      <c r="BD29" s="33"/>
    </row>
    <row r="30" spans="1:56" ht="16.5" thickBot="1">
      <c r="A30" s="160"/>
      <c r="B30" s="67"/>
      <c r="C30" s="160"/>
      <c r="D30" s="160"/>
      <c r="E30" s="160"/>
      <c r="F30" s="161"/>
      <c r="G30"/>
      <c r="H30" s="43"/>
      <c r="L30" s="30"/>
      <c r="M30" s="30"/>
      <c r="N30" s="30"/>
      <c r="O30" s="34"/>
      <c r="P30" s="34"/>
      <c r="Q30" s="30"/>
      <c r="R30" s="30"/>
      <c r="S30" s="36"/>
      <c r="T30" s="36"/>
      <c r="U30" s="36"/>
      <c r="V30" s="36"/>
      <c r="W30" s="36"/>
      <c r="X30" s="36"/>
      <c r="Y30" s="36"/>
      <c r="Z30" s="36"/>
      <c r="AA30" s="36"/>
      <c r="AB30" s="36"/>
      <c r="AC30" s="36"/>
      <c r="AD30" s="36"/>
      <c r="AE30" s="36"/>
      <c r="AF30" s="36"/>
      <c r="AG30" s="36"/>
      <c r="AH30" s="36"/>
      <c r="AI30" s="36"/>
      <c r="AJ30" s="36"/>
      <c r="AK30" s="33"/>
      <c r="AL30" s="33"/>
      <c r="AM30" s="33"/>
      <c r="AN30" s="33"/>
      <c r="AO30" s="33"/>
      <c r="AP30" s="33"/>
      <c r="AQ30" s="33"/>
      <c r="AR30" s="33"/>
      <c r="AS30" s="33"/>
      <c r="AT30" s="33"/>
      <c r="AU30" s="33"/>
      <c r="AV30" s="33"/>
      <c r="AW30" s="33"/>
      <c r="AX30" s="33"/>
      <c r="AY30" s="33"/>
      <c r="AZ30" s="33"/>
      <c r="BA30" s="33"/>
      <c r="BB30" s="33"/>
      <c r="BC30" s="33"/>
      <c r="BD30" s="33"/>
    </row>
    <row r="31" spans="1:56" ht="18.75">
      <c r="A31" s="605" t="s">
        <v>173</v>
      </c>
      <c r="B31" s="606"/>
      <c r="C31" s="606"/>
      <c r="D31" s="606"/>
      <c r="E31" s="606"/>
      <c r="F31" s="607"/>
      <c r="G31"/>
      <c r="H31" s="43"/>
      <c r="L31" s="30"/>
      <c r="M31" s="30"/>
      <c r="N31" s="30"/>
      <c r="O31" s="596" t="s">
        <v>173</v>
      </c>
      <c r="P31" s="597"/>
      <c r="Q31" s="30"/>
      <c r="R31" s="30"/>
      <c r="S31" s="36"/>
      <c r="T31" s="36"/>
      <c r="U31" s="36"/>
      <c r="V31" s="36"/>
      <c r="W31" s="36"/>
      <c r="X31" s="36"/>
      <c r="Y31" s="36"/>
      <c r="Z31" s="36"/>
      <c r="AA31" s="36"/>
      <c r="AB31" s="36"/>
      <c r="AC31" s="36"/>
      <c r="AD31" s="36"/>
      <c r="AE31" s="36"/>
      <c r="AF31" s="36"/>
      <c r="AG31" s="36"/>
      <c r="AH31" s="36"/>
      <c r="AI31" s="36"/>
      <c r="AJ31" s="36"/>
      <c r="AK31" s="33"/>
      <c r="AL31" s="33"/>
      <c r="AM31" s="33"/>
      <c r="AN31" s="33"/>
      <c r="AO31" s="33"/>
      <c r="AP31" s="33"/>
      <c r="AQ31" s="33"/>
      <c r="AR31" s="33"/>
      <c r="AS31" s="33"/>
      <c r="AT31" s="33"/>
      <c r="AU31" s="33"/>
      <c r="AV31" s="33"/>
      <c r="AW31" s="33"/>
      <c r="AX31" s="33"/>
      <c r="AY31" s="33"/>
      <c r="AZ31" s="33"/>
      <c r="BA31" s="33"/>
      <c r="BB31" s="33"/>
      <c r="BC31" s="33"/>
      <c r="BD31" s="33"/>
    </row>
    <row r="32" spans="1:56" ht="38.25">
      <c r="A32" s="210" t="s">
        <v>80</v>
      </c>
      <c r="B32" s="211" t="s">
        <v>81</v>
      </c>
      <c r="C32" s="269" t="s">
        <v>182</v>
      </c>
      <c r="D32" s="269" t="s">
        <v>314</v>
      </c>
      <c r="E32" s="269" t="s">
        <v>181</v>
      </c>
      <c r="F32" s="248" t="s">
        <v>330</v>
      </c>
      <c r="G32"/>
      <c r="H32" s="43"/>
      <c r="J32" s="291" t="s">
        <v>168</v>
      </c>
      <c r="L32" s="30"/>
      <c r="M32" s="30"/>
      <c r="N32" s="30"/>
      <c r="O32" s="246" t="s">
        <v>80</v>
      </c>
      <c r="P32" s="211" t="s">
        <v>81</v>
      </c>
      <c r="Q32" s="30"/>
      <c r="R32" s="30"/>
      <c r="S32" s="36"/>
      <c r="T32" s="36"/>
      <c r="U32" s="36"/>
      <c r="V32" s="36"/>
      <c r="W32" s="36"/>
      <c r="X32" s="36"/>
      <c r="Y32" s="36"/>
      <c r="Z32" s="36"/>
      <c r="AA32" s="36"/>
      <c r="AB32" s="36"/>
      <c r="AC32" s="36"/>
      <c r="AD32" s="36"/>
      <c r="AE32" s="36"/>
      <c r="AF32" s="36"/>
      <c r="AG32" s="36"/>
      <c r="AH32" s="36"/>
      <c r="AI32" s="36"/>
      <c r="AJ32" s="36"/>
      <c r="AK32" s="33"/>
      <c r="AL32" s="33"/>
      <c r="AM32" s="33"/>
      <c r="AN32" s="33"/>
      <c r="AO32" s="33"/>
      <c r="AP32" s="33"/>
      <c r="AQ32" s="33"/>
      <c r="AR32" s="33"/>
      <c r="AS32" s="33"/>
      <c r="AT32" s="33"/>
      <c r="AU32" s="33"/>
      <c r="AV32" s="33"/>
      <c r="AW32" s="33"/>
      <c r="AX32" s="33"/>
      <c r="AY32" s="33"/>
      <c r="AZ32" s="33"/>
      <c r="BA32" s="33"/>
      <c r="BB32" s="33"/>
      <c r="BC32" s="33"/>
      <c r="BD32" s="33"/>
    </row>
    <row r="33" spans="1:56" ht="15">
      <c r="A33" s="212" t="s">
        <v>72</v>
      </c>
      <c r="B33" s="267">
        <f>'VA2'!G28</f>
        <v>22975</v>
      </c>
      <c r="C33" s="635"/>
      <c r="D33" s="635"/>
      <c r="E33" s="383">
        <f>$N$36*P33/$P$37</f>
        <v>0</v>
      </c>
      <c r="F33" s="249">
        <f>B33+E33</f>
        <v>22975</v>
      </c>
      <c r="G33"/>
      <c r="H33" s="234" t="s">
        <v>90</v>
      </c>
      <c r="I33" s="234" t="s">
        <v>97</v>
      </c>
      <c r="J33" s="284" t="s">
        <v>96</v>
      </c>
      <c r="K33" s="285"/>
      <c r="L33" s="292" t="s">
        <v>98</v>
      </c>
      <c r="M33" s="293" t="s">
        <v>99</v>
      </c>
      <c r="N33" s="295" t="s">
        <v>100</v>
      </c>
      <c r="O33" s="225" t="s">
        <v>72</v>
      </c>
      <c r="P33" s="28">
        <f>B33</f>
        <v>22975</v>
      </c>
      <c r="Q33" s="30"/>
      <c r="R33" s="30"/>
      <c r="S33" s="36"/>
      <c r="T33" s="36"/>
      <c r="U33" s="36"/>
      <c r="V33" s="36"/>
      <c r="W33" s="36"/>
      <c r="X33" s="36"/>
      <c r="Y33" s="36"/>
      <c r="Z33" s="36"/>
      <c r="AA33" s="36"/>
      <c r="AB33" s="36"/>
      <c r="AC33" s="36"/>
      <c r="AD33" s="36"/>
      <c r="AE33" s="36"/>
      <c r="AF33" s="36"/>
      <c r="AG33" s="36"/>
      <c r="AH33" s="36"/>
      <c r="AI33" s="36"/>
      <c r="AJ33" s="36"/>
      <c r="AK33" s="33"/>
      <c r="AL33" s="33"/>
      <c r="AM33" s="33"/>
      <c r="AN33" s="33"/>
      <c r="AO33" s="33"/>
      <c r="AP33" s="33"/>
      <c r="AQ33" s="33"/>
      <c r="AR33" s="33"/>
      <c r="AS33" s="33"/>
      <c r="AT33" s="33"/>
      <c r="AU33" s="33"/>
      <c r="AV33" s="33"/>
      <c r="AW33" s="33"/>
      <c r="AX33" s="33"/>
      <c r="AY33" s="33"/>
      <c r="AZ33" s="33"/>
      <c r="BA33" s="33"/>
      <c r="BB33" s="33"/>
      <c r="BC33" s="33"/>
      <c r="BD33" s="33"/>
    </row>
    <row r="34" spans="1:56" ht="15">
      <c r="A34" s="213" t="s">
        <v>101</v>
      </c>
      <c r="B34" s="267">
        <f>'VA2'!L28</f>
        <v>312.5</v>
      </c>
      <c r="C34" s="636"/>
      <c r="D34" s="644"/>
      <c r="E34" s="383">
        <f t="shared" ref="E34:E36" si="4">$N$36*P34/$P$37</f>
        <v>0</v>
      </c>
      <c r="F34" s="249">
        <f>B34+E34</f>
        <v>312.5</v>
      </c>
      <c r="G34"/>
      <c r="H34" s="234" t="s">
        <v>83</v>
      </c>
      <c r="I34" s="72">
        <f>'VA2'!D33</f>
        <v>9</v>
      </c>
      <c r="J34" s="179">
        <f>6*550</f>
        <v>3300</v>
      </c>
      <c r="K34" s="180"/>
      <c r="L34" s="73">
        <f>'VA2'!I33</f>
        <v>18790</v>
      </c>
      <c r="M34" s="181">
        <f>IF(I34=0,"", L34+L18*L34/$L$36+M18*L34/$L$36)</f>
        <v>16207.838506436829</v>
      </c>
      <c r="N34" s="296" t="str">
        <f>IF(M34="","",IF(M34&gt;J34*I34,J34-M34,"pas de plaf."))</f>
        <v>pas de plaf.</v>
      </c>
      <c r="O34" s="226" t="s">
        <v>101</v>
      </c>
      <c r="P34" s="28">
        <f t="shared" ref="P34" si="5">B34</f>
        <v>312.5</v>
      </c>
      <c r="Q34" s="30"/>
      <c r="R34" s="30"/>
      <c r="S34" s="36"/>
      <c r="T34" s="36"/>
      <c r="U34" s="36"/>
      <c r="V34" s="36"/>
      <c r="W34" s="36"/>
      <c r="X34" s="36"/>
      <c r="Y34" s="36"/>
      <c r="Z34" s="36"/>
      <c r="AA34" s="36"/>
      <c r="AB34" s="36"/>
      <c r="AC34" s="36"/>
      <c r="AD34" s="36"/>
      <c r="AE34" s="36"/>
      <c r="AF34" s="36"/>
      <c r="AG34" s="36"/>
      <c r="AH34" s="36"/>
      <c r="AI34" s="36"/>
      <c r="AJ34" s="36"/>
      <c r="AK34" s="33"/>
      <c r="AL34" s="33"/>
      <c r="AM34" s="33"/>
      <c r="AN34" s="33"/>
      <c r="AO34" s="33"/>
      <c r="AP34" s="33"/>
      <c r="AQ34" s="33"/>
      <c r="AR34" s="33"/>
      <c r="AS34" s="33"/>
      <c r="AT34" s="33"/>
      <c r="AU34" s="33"/>
      <c r="AV34" s="33"/>
      <c r="AW34" s="33"/>
      <c r="AX34" s="33"/>
      <c r="AY34" s="33"/>
      <c r="AZ34" s="33"/>
      <c r="BA34" s="33"/>
      <c r="BB34" s="33"/>
      <c r="BC34" s="33"/>
      <c r="BD34" s="33"/>
    </row>
    <row r="35" spans="1:56" ht="15.75" thickBot="1">
      <c r="A35" s="213" t="s">
        <v>73</v>
      </c>
      <c r="B35" s="267">
        <f>'VA2'!N28</f>
        <v>7555</v>
      </c>
      <c r="C35" s="383">
        <f>L18</f>
        <v>-3874.7529121421521</v>
      </c>
      <c r="D35" s="636"/>
      <c r="E35" s="383">
        <f t="shared" si="4"/>
        <v>0</v>
      </c>
      <c r="F35" s="249">
        <f>B35+C35+D33</f>
        <v>3680.2470878578479</v>
      </c>
      <c r="G35"/>
      <c r="H35" s="294" t="s">
        <v>95</v>
      </c>
      <c r="I35" s="72">
        <f>'VA2'!D34</f>
        <v>15</v>
      </c>
      <c r="J35" s="179">
        <v>1100</v>
      </c>
      <c r="K35" s="180"/>
      <c r="L35" s="82">
        <f>'VA2'!I34</f>
        <v>15052.5</v>
      </c>
      <c r="M35" s="182">
        <f>IF(I35=0,"", L35+L18*L35/$L$36+M18*L35/$L$36)</f>
        <v>12983.953651843554</v>
      </c>
      <c r="N35" s="382" t="str">
        <f>IF(M35="","",IF(M35&gt;J35*I35,J35-M35,"pas de plaf."))</f>
        <v>pas de plaf.</v>
      </c>
      <c r="O35" s="226" t="s">
        <v>73</v>
      </c>
      <c r="P35" s="28">
        <f>B35+L18</f>
        <v>3680.2470878578479</v>
      </c>
      <c r="Q35" s="30"/>
      <c r="R35" s="30"/>
      <c r="S35" s="36"/>
      <c r="T35" s="36"/>
      <c r="U35" s="36"/>
      <c r="V35" s="36"/>
      <c r="W35" s="36"/>
      <c r="X35" s="36"/>
      <c r="Y35" s="36"/>
      <c r="Z35" s="36"/>
      <c r="AA35" s="36"/>
      <c r="AB35" s="36"/>
      <c r="AC35" s="36"/>
      <c r="AD35" s="36"/>
      <c r="AE35" s="36"/>
      <c r="AF35" s="36"/>
      <c r="AG35" s="36"/>
      <c r="AH35" s="36"/>
      <c r="AI35" s="36"/>
      <c r="AJ35" s="36"/>
      <c r="AK35" s="33"/>
      <c r="AL35" s="33"/>
      <c r="AM35" s="33"/>
      <c r="AN35" s="33"/>
      <c r="AO35" s="33"/>
      <c r="AP35" s="33"/>
      <c r="AQ35" s="33"/>
      <c r="AR35" s="33"/>
      <c r="AS35" s="33"/>
      <c r="AT35" s="33"/>
      <c r="AU35" s="33"/>
      <c r="AV35" s="33"/>
      <c r="AW35" s="33"/>
      <c r="AX35" s="33"/>
      <c r="AY35" s="33"/>
      <c r="AZ35" s="33"/>
      <c r="BA35" s="33"/>
      <c r="BB35" s="33"/>
      <c r="BC35" s="33"/>
      <c r="BD35" s="33"/>
    </row>
    <row r="36" spans="1:56" ht="16.5" thickTop="1" thickBot="1">
      <c r="A36" s="214" t="s">
        <v>74</v>
      </c>
      <c r="B36" s="267">
        <f>'VA2'!X28</f>
        <v>3000</v>
      </c>
      <c r="C36" s="505"/>
      <c r="D36" s="384">
        <f>M18</f>
        <v>-775.95492957746467</v>
      </c>
      <c r="E36" s="541">
        <f t="shared" si="4"/>
        <v>0</v>
      </c>
      <c r="F36" s="249">
        <f t="shared" ref="F36" si="6">B36+E36+D36</f>
        <v>2224.0450704225354</v>
      </c>
      <c r="G36"/>
      <c r="H36"/>
      <c r="J36"/>
      <c r="K36"/>
      <c r="L36" s="81">
        <f>SUM(L34:L35)</f>
        <v>33842.5</v>
      </c>
      <c r="M36" s="81">
        <f>SUM(M34:M35)</f>
        <v>29191.792158280383</v>
      </c>
      <c r="N36" s="297">
        <f>SUM(N34:N35)</f>
        <v>0</v>
      </c>
      <c r="O36" s="227" t="s">
        <v>74</v>
      </c>
      <c r="P36" s="28">
        <f>B36+M18</f>
        <v>2224.0450704225354</v>
      </c>
      <c r="Q36" s="30"/>
      <c r="R36" s="30"/>
      <c r="S36" s="36"/>
      <c r="T36" s="36"/>
      <c r="U36" s="36"/>
      <c r="V36" s="36"/>
      <c r="W36" s="36"/>
      <c r="X36" s="36"/>
      <c r="Y36" s="36"/>
      <c r="Z36" s="36"/>
      <c r="AA36" s="36"/>
      <c r="AB36" s="36"/>
      <c r="AC36" s="36"/>
      <c r="AD36" s="36"/>
      <c r="AE36" s="36"/>
      <c r="AF36" s="36"/>
      <c r="AG36" s="36"/>
      <c r="AH36" s="36"/>
      <c r="AI36" s="36"/>
      <c r="AJ36" s="36"/>
      <c r="AK36" s="33"/>
      <c r="AL36" s="33"/>
      <c r="AM36" s="33"/>
      <c r="AN36" s="33"/>
      <c r="AO36" s="33"/>
      <c r="AP36" s="33"/>
      <c r="AQ36" s="33"/>
      <c r="AR36" s="33"/>
      <c r="AS36" s="33"/>
      <c r="AT36" s="33"/>
      <c r="AU36" s="33"/>
      <c r="AV36" s="33"/>
      <c r="AW36" s="33"/>
      <c r="AX36" s="33"/>
      <c r="AY36" s="33"/>
      <c r="AZ36" s="33"/>
      <c r="BA36" s="33"/>
      <c r="BB36" s="33"/>
      <c r="BC36" s="33"/>
      <c r="BD36" s="33"/>
    </row>
    <row r="37" spans="1:56" ht="17.25" thickTop="1" thickBot="1">
      <c r="A37" s="200" t="s">
        <v>179</v>
      </c>
      <c r="B37" s="268">
        <f>SUM(B33:B36)</f>
        <v>33842.5</v>
      </c>
      <c r="C37" s="543">
        <f>SUM(C33:C36)</f>
        <v>-3874.7529121421521</v>
      </c>
      <c r="D37" s="544">
        <f>SUM(D33:D36)</f>
        <v>-775.95492957746467</v>
      </c>
      <c r="E37" s="545">
        <f>SUM(E33:E36)</f>
        <v>0</v>
      </c>
      <c r="F37" s="542">
        <f>SUM(F33:F36)</f>
        <v>29191.792158280383</v>
      </c>
      <c r="G37"/>
      <c r="O37" s="57" t="s">
        <v>179</v>
      </c>
      <c r="P37" s="167">
        <f>SUM(P33:P36)</f>
        <v>29191.792158280383</v>
      </c>
      <c r="Q37" s="30"/>
      <c r="R37" s="30"/>
      <c r="S37" s="36"/>
      <c r="T37" s="36"/>
      <c r="U37" s="36"/>
      <c r="V37" s="36"/>
      <c r="W37" s="36"/>
      <c r="X37" s="36"/>
      <c r="Y37" s="36"/>
      <c r="Z37" s="36"/>
      <c r="AA37" s="36"/>
      <c r="AB37" s="36"/>
      <c r="AC37" s="36"/>
      <c r="AD37" s="36"/>
      <c r="AE37" s="36"/>
      <c r="AF37" s="36"/>
      <c r="AG37" s="36"/>
      <c r="AH37" s="36"/>
      <c r="AI37" s="36"/>
      <c r="AJ37" s="36"/>
      <c r="AK37" s="33"/>
      <c r="AL37" s="33"/>
      <c r="AM37" s="33"/>
      <c r="AN37" s="33"/>
      <c r="AO37" s="33"/>
      <c r="AP37" s="33"/>
      <c r="AQ37" s="33"/>
      <c r="AR37" s="33"/>
      <c r="AS37" s="33"/>
      <c r="AT37" s="33"/>
      <c r="AU37" s="33"/>
      <c r="AV37" s="33"/>
      <c r="AW37" s="33"/>
      <c r="AX37" s="33"/>
      <c r="AY37" s="33"/>
      <c r="AZ37" s="33"/>
      <c r="BA37" s="33"/>
      <c r="BB37" s="33"/>
      <c r="BC37" s="33"/>
      <c r="BD37" s="33"/>
    </row>
    <row r="38" spans="1:56" ht="16.5" thickBot="1">
      <c r="A38" s="160"/>
      <c r="B38" s="67"/>
      <c r="C38" s="385"/>
      <c r="D38" s="385"/>
      <c r="E38" s="385"/>
      <c r="F38" s="161"/>
      <c r="G38"/>
      <c r="H38" s="43"/>
      <c r="L38" s="30"/>
      <c r="M38" s="30"/>
      <c r="N38" s="30"/>
      <c r="O38" s="34"/>
      <c r="P38" s="34"/>
      <c r="Q38" s="30"/>
      <c r="R38" s="30"/>
      <c r="S38" s="36"/>
      <c r="T38" s="36"/>
      <c r="U38" s="36"/>
      <c r="V38" s="36"/>
      <c r="W38" s="36"/>
      <c r="X38" s="36"/>
      <c r="Y38" s="36"/>
      <c r="Z38" s="36"/>
      <c r="AA38" s="36"/>
      <c r="AB38" s="36"/>
      <c r="AC38" s="36"/>
      <c r="AD38" s="36"/>
      <c r="AE38" s="36"/>
      <c r="AF38" s="36"/>
      <c r="AG38" s="36"/>
      <c r="AH38" s="36"/>
      <c r="AI38" s="36"/>
      <c r="AJ38" s="36"/>
      <c r="AK38" s="33"/>
      <c r="AL38" s="33"/>
      <c r="AM38" s="33"/>
      <c r="AN38" s="33"/>
      <c r="AO38" s="33"/>
      <c r="AP38" s="33"/>
      <c r="AQ38" s="33"/>
      <c r="AR38" s="33"/>
      <c r="AS38" s="33"/>
      <c r="AT38" s="33"/>
      <c r="AU38" s="33"/>
      <c r="AV38" s="33"/>
      <c r="AW38" s="33"/>
      <c r="AX38" s="33"/>
      <c r="AY38" s="33"/>
      <c r="AZ38" s="33"/>
      <c r="BA38" s="33"/>
      <c r="BB38" s="33"/>
      <c r="BC38" s="33"/>
      <c r="BD38" s="33"/>
    </row>
    <row r="39" spans="1:56" ht="18.75">
      <c r="A39" s="608" t="s">
        <v>174</v>
      </c>
      <c r="B39" s="609"/>
      <c r="C39" s="609"/>
      <c r="D39" s="609"/>
      <c r="E39" s="609"/>
      <c r="F39" s="610"/>
      <c r="G39"/>
      <c r="H39" s="43"/>
      <c r="L39" s="30"/>
      <c r="M39" s="30"/>
      <c r="N39" s="30"/>
      <c r="O39" s="600" t="s">
        <v>174</v>
      </c>
      <c r="P39" s="601"/>
      <c r="Q39" s="30"/>
      <c r="R39" s="30"/>
      <c r="S39" s="36"/>
      <c r="T39" s="36"/>
      <c r="U39" s="36"/>
      <c r="V39" s="36"/>
      <c r="W39" s="36"/>
      <c r="X39" s="36"/>
      <c r="Y39" s="36"/>
      <c r="Z39" s="36"/>
      <c r="AA39" s="36"/>
      <c r="AB39" s="36"/>
      <c r="AC39" s="36"/>
      <c r="AD39" s="36"/>
      <c r="AE39" s="36"/>
      <c r="AF39" s="36"/>
      <c r="AG39" s="36"/>
      <c r="AH39" s="36"/>
      <c r="AI39" s="36"/>
      <c r="AJ39" s="36"/>
      <c r="AK39" s="33"/>
      <c r="AL39" s="33"/>
      <c r="AM39" s="33"/>
      <c r="AN39" s="33"/>
      <c r="AO39" s="33"/>
      <c r="AP39" s="33"/>
      <c r="AQ39" s="33"/>
      <c r="AR39" s="33"/>
      <c r="AS39" s="33"/>
      <c r="AT39" s="33"/>
      <c r="AU39" s="33"/>
      <c r="AV39" s="33"/>
      <c r="AW39" s="33"/>
      <c r="AX39" s="33"/>
      <c r="AY39" s="33"/>
      <c r="AZ39" s="33"/>
      <c r="BA39" s="33"/>
      <c r="BB39" s="33"/>
      <c r="BC39" s="33"/>
      <c r="BD39" s="33"/>
    </row>
    <row r="40" spans="1:56" ht="38.25" customHeight="1">
      <c r="A40" s="215" t="s">
        <v>80</v>
      </c>
      <c r="B40" s="216" t="s">
        <v>81</v>
      </c>
      <c r="C40" s="270" t="s">
        <v>182</v>
      </c>
      <c r="D40" s="270" t="s">
        <v>314</v>
      </c>
      <c r="E40" s="270" t="s">
        <v>181</v>
      </c>
      <c r="F40" s="248" t="s">
        <v>330</v>
      </c>
      <c r="G40"/>
      <c r="H40" s="43"/>
      <c r="K40" s="48"/>
      <c r="L40" s="49"/>
      <c r="M40" s="30"/>
      <c r="N40" s="30"/>
      <c r="O40" s="247" t="s">
        <v>80</v>
      </c>
      <c r="P40" s="216" t="s">
        <v>81</v>
      </c>
      <c r="Q40" s="30"/>
      <c r="R40" s="30"/>
      <c r="S40" s="36"/>
      <c r="T40" s="36"/>
      <c r="U40" s="36"/>
      <c r="V40" s="36"/>
      <c r="W40" s="36"/>
      <c r="X40" s="36"/>
      <c r="Y40" s="36"/>
      <c r="Z40" s="36"/>
      <c r="AA40" s="36"/>
      <c r="AB40" s="36"/>
      <c r="AC40" s="36"/>
      <c r="AD40" s="36"/>
      <c r="AE40" s="36"/>
      <c r="AF40" s="36"/>
      <c r="AG40" s="36"/>
      <c r="AH40" s="36"/>
      <c r="AI40" s="36"/>
      <c r="AJ40" s="36"/>
      <c r="AK40" s="33"/>
      <c r="AL40" s="33"/>
      <c r="AM40" s="33"/>
      <c r="AN40" s="33"/>
      <c r="AO40" s="33"/>
      <c r="AP40" s="33"/>
      <c r="AQ40" s="33"/>
      <c r="AR40" s="33"/>
      <c r="AS40" s="33"/>
      <c r="AT40" s="33"/>
      <c r="AU40" s="33"/>
      <c r="AV40" s="33"/>
      <c r="AW40" s="33"/>
      <c r="AX40" s="33"/>
      <c r="AY40" s="33"/>
      <c r="AZ40" s="33"/>
      <c r="BA40" s="33"/>
      <c r="BB40" s="33"/>
      <c r="BC40" s="33"/>
      <c r="BD40" s="33"/>
    </row>
    <row r="41" spans="1:56">
      <c r="A41" s="217" t="s">
        <v>72</v>
      </c>
      <c r="B41" s="27">
        <f>'VA3'!I46</f>
        <v>5223.82</v>
      </c>
      <c r="C41" s="637"/>
      <c r="D41" s="637"/>
      <c r="E41" s="637"/>
      <c r="F41" s="249">
        <f>SUM(B41:E41)</f>
        <v>5223.82</v>
      </c>
      <c r="M41" s="50"/>
      <c r="N41" s="50"/>
      <c r="O41" s="222" t="s">
        <v>72</v>
      </c>
      <c r="P41" s="27">
        <f>B41</f>
        <v>5223.82</v>
      </c>
      <c r="Q41" s="30"/>
      <c r="S41" s="36"/>
      <c r="T41" s="36"/>
      <c r="U41" s="36"/>
      <c r="V41" s="36"/>
      <c r="W41" s="36"/>
      <c r="X41" s="36"/>
      <c r="Y41" s="36"/>
      <c r="Z41" s="36"/>
      <c r="AA41" s="36"/>
      <c r="AB41" s="36"/>
      <c r="AC41" s="36"/>
      <c r="AD41" s="36"/>
      <c r="AE41" s="36"/>
      <c r="AF41" s="36"/>
      <c r="AG41" s="36"/>
      <c r="AH41" s="36"/>
      <c r="AI41" s="36"/>
      <c r="AJ41" s="36"/>
      <c r="AK41" s="33"/>
      <c r="AL41" s="33"/>
      <c r="AM41" s="33"/>
      <c r="AN41" s="33"/>
      <c r="AO41" s="33"/>
      <c r="AP41" s="33"/>
      <c r="AQ41" s="33"/>
      <c r="AR41" s="33"/>
      <c r="AS41" s="33"/>
      <c r="AT41" s="33"/>
      <c r="AU41" s="33"/>
      <c r="AV41" s="33"/>
      <c r="AW41" s="33"/>
      <c r="AX41" s="33"/>
      <c r="AY41" s="33"/>
      <c r="AZ41" s="33"/>
      <c r="BA41" s="33"/>
      <c r="BB41" s="33"/>
      <c r="BC41" s="33"/>
      <c r="BD41" s="33"/>
    </row>
    <row r="42" spans="1:56">
      <c r="A42" s="217" t="s">
        <v>101</v>
      </c>
      <c r="B42" s="27">
        <f>'VA3'!M46</f>
        <v>297</v>
      </c>
      <c r="C42" s="638"/>
      <c r="D42" s="642"/>
      <c r="E42" s="642"/>
      <c r="F42" s="249">
        <f t="shared" ref="F42:F44" si="7">SUM(B42:E42)</f>
        <v>297</v>
      </c>
      <c r="O42" s="222" t="s">
        <v>101</v>
      </c>
      <c r="P42" s="27">
        <f t="shared" ref="P42" si="8">B42</f>
        <v>297</v>
      </c>
      <c r="Q42" s="30"/>
      <c r="R42" s="235"/>
      <c r="S42" s="36"/>
      <c r="T42" s="36"/>
      <c r="U42" s="36"/>
      <c r="V42" s="36"/>
      <c r="W42" s="36"/>
      <c r="X42" s="36"/>
      <c r="Y42" s="36"/>
      <c r="Z42" s="36"/>
      <c r="AA42" s="36"/>
      <c r="AB42" s="36"/>
      <c r="AC42" s="36"/>
      <c r="AD42" s="36"/>
      <c r="AE42" s="36"/>
      <c r="AF42" s="36"/>
      <c r="AG42" s="36"/>
      <c r="AH42" s="36"/>
      <c r="AI42" s="36"/>
      <c r="AJ42" s="36"/>
      <c r="AK42" s="33"/>
      <c r="AL42" s="33"/>
      <c r="AM42" s="33"/>
      <c r="AN42" s="33"/>
      <c r="AO42" s="33"/>
      <c r="AP42" s="33"/>
      <c r="AQ42" s="33"/>
      <c r="AR42" s="33"/>
      <c r="AS42" s="33"/>
      <c r="AT42" s="33"/>
      <c r="AU42" s="33"/>
      <c r="AV42" s="33"/>
      <c r="AW42" s="33"/>
      <c r="AX42" s="33"/>
      <c r="AY42" s="33"/>
      <c r="AZ42" s="33"/>
      <c r="BA42" s="33"/>
      <c r="BB42" s="33"/>
      <c r="BC42" s="33"/>
      <c r="BD42" s="33"/>
    </row>
    <row r="43" spans="1:56">
      <c r="A43" s="217" t="s">
        <v>73</v>
      </c>
      <c r="B43" s="27">
        <f>'VA3'!O46</f>
        <v>1550</v>
      </c>
      <c r="C43" s="383">
        <f>L19</f>
        <v>-794.95261599210266</v>
      </c>
      <c r="D43" s="638"/>
      <c r="E43" s="642"/>
      <c r="F43" s="249">
        <f t="shared" si="7"/>
        <v>755.04738400789734</v>
      </c>
      <c r="O43" s="222" t="s">
        <v>73</v>
      </c>
      <c r="P43" s="27">
        <f>B43+L19</f>
        <v>755.04738400789734</v>
      </c>
      <c r="Q43" s="30"/>
      <c r="R43" s="30"/>
      <c r="S43" s="36"/>
      <c r="T43" s="36"/>
      <c r="U43" s="36"/>
      <c r="V43" s="36"/>
      <c r="W43" s="36"/>
      <c r="X43" s="36"/>
      <c r="Y43" s="36"/>
      <c r="Z43" s="36"/>
      <c r="AA43" s="36"/>
      <c r="AB43" s="36"/>
      <c r="AC43" s="36"/>
      <c r="AD43" s="36"/>
      <c r="AE43" s="36"/>
      <c r="AF43" s="36"/>
      <c r="AG43" s="36"/>
      <c r="AH43" s="36"/>
      <c r="AI43" s="36"/>
      <c r="AJ43" s="36"/>
      <c r="AK43" s="33"/>
      <c r="AL43" s="33"/>
      <c r="AM43" s="33"/>
      <c r="AN43" s="33"/>
      <c r="AO43" s="33"/>
      <c r="AP43" s="33"/>
      <c r="AQ43" s="33"/>
      <c r="AR43" s="33"/>
      <c r="AS43" s="33"/>
      <c r="AT43" s="33"/>
      <c r="AU43" s="33"/>
      <c r="AV43" s="33"/>
      <c r="AW43" s="33"/>
      <c r="AX43" s="33"/>
      <c r="AY43" s="33"/>
      <c r="AZ43" s="33"/>
      <c r="BA43" s="33"/>
      <c r="BB43" s="33"/>
      <c r="BC43" s="33"/>
      <c r="BD43" s="33"/>
    </row>
    <row r="44" spans="1:56" ht="13.5" thickBot="1">
      <c r="A44" s="218" t="s">
        <v>74</v>
      </c>
      <c r="B44" s="27">
        <f>'VA3'!X46</f>
        <v>0</v>
      </c>
      <c r="C44" s="503"/>
      <c r="D44" s="384">
        <f>M19</f>
        <v>0</v>
      </c>
      <c r="E44" s="646"/>
      <c r="F44" s="548">
        <f t="shared" si="7"/>
        <v>0</v>
      </c>
      <c r="O44" s="223" t="s">
        <v>74</v>
      </c>
      <c r="P44" s="27">
        <f>B44+M19</f>
        <v>0</v>
      </c>
      <c r="Q44" s="30"/>
      <c r="R44" s="30"/>
      <c r="S44" s="36"/>
      <c r="T44" s="36"/>
      <c r="U44" s="36"/>
      <c r="V44" s="36"/>
      <c r="W44" s="36"/>
      <c r="X44" s="36"/>
      <c r="Y44" s="36"/>
      <c r="Z44" s="36"/>
      <c r="AA44" s="36"/>
      <c r="AB44" s="36"/>
      <c r="AC44" s="36"/>
      <c r="AD44" s="36"/>
      <c r="AE44" s="36"/>
      <c r="AF44" s="36"/>
      <c r="AG44" s="36"/>
      <c r="AH44" s="36"/>
      <c r="AI44" s="36"/>
      <c r="AJ44" s="36"/>
      <c r="AK44" s="33"/>
      <c r="AL44" s="33"/>
      <c r="AM44" s="33"/>
      <c r="AN44" s="33"/>
      <c r="AO44" s="33"/>
      <c r="AP44" s="33"/>
      <c r="AQ44" s="33"/>
      <c r="AR44" s="33"/>
      <c r="AS44" s="33"/>
      <c r="AT44" s="33"/>
      <c r="AU44" s="33"/>
      <c r="AV44" s="33"/>
      <c r="AW44" s="33"/>
      <c r="AX44" s="33"/>
      <c r="AY44" s="33"/>
      <c r="AZ44" s="33"/>
      <c r="BA44" s="33"/>
      <c r="BB44" s="33"/>
      <c r="BC44" s="33"/>
      <c r="BD44" s="33"/>
    </row>
    <row r="45" spans="1:56" ht="17.25" thickTop="1" thickBot="1">
      <c r="A45" s="200" t="s">
        <v>178</v>
      </c>
      <c r="B45" s="201">
        <f>SUM(B41:B44)</f>
        <v>7070.82</v>
      </c>
      <c r="C45" s="543">
        <f>SUM(C41:C44)</f>
        <v>-794.95261599210266</v>
      </c>
      <c r="D45" s="544">
        <f>SUM(D41:D44)</f>
        <v>0</v>
      </c>
      <c r="E45" s="545"/>
      <c r="F45" s="542">
        <f>SUM(F41:F44)</f>
        <v>6275.8673840078973</v>
      </c>
      <c r="G45"/>
      <c r="H45"/>
      <c r="I45"/>
      <c r="J45"/>
      <c r="K45"/>
      <c r="L45"/>
      <c r="M45"/>
      <c r="N45"/>
      <c r="O45" s="57" t="s">
        <v>178</v>
      </c>
      <c r="P45" s="167">
        <f>SUM(P41:P44)</f>
        <v>6275.8673840078973</v>
      </c>
      <c r="Q45" s="30"/>
      <c r="R45" s="30"/>
      <c r="S45" s="36"/>
      <c r="T45" s="36"/>
      <c r="U45" s="36"/>
      <c r="V45" s="36"/>
      <c r="W45" s="36"/>
      <c r="X45" s="36"/>
      <c r="Y45" s="36"/>
      <c r="Z45" s="36"/>
      <c r="AA45" s="36"/>
      <c r="AB45" s="36"/>
      <c r="AC45" s="36"/>
      <c r="AD45" s="36"/>
      <c r="AE45" s="36"/>
      <c r="AF45" s="36"/>
      <c r="AG45" s="36"/>
      <c r="AH45" s="36"/>
      <c r="AI45" s="36"/>
      <c r="AJ45" s="36"/>
      <c r="AK45" s="33"/>
      <c r="AL45" s="33"/>
      <c r="AM45" s="33"/>
      <c r="AN45" s="33"/>
      <c r="AO45" s="33"/>
      <c r="AP45" s="33"/>
      <c r="AQ45" s="33"/>
      <c r="AR45" s="33"/>
      <c r="AS45" s="33"/>
      <c r="AT45" s="33"/>
      <c r="AU45" s="33"/>
      <c r="AV45" s="33"/>
      <c r="AW45" s="33"/>
      <c r="AX45" s="33"/>
      <c r="AY45" s="33"/>
      <c r="AZ45" s="33"/>
      <c r="BA45" s="33"/>
      <c r="BB45" s="33"/>
      <c r="BC45" s="33"/>
      <c r="BD45" s="33"/>
    </row>
    <row r="46" spans="1:56" ht="16.5" thickBot="1">
      <c r="A46" s="160"/>
      <c r="B46" s="67"/>
      <c r="C46" s="160"/>
      <c r="D46" s="160"/>
      <c r="E46" s="160"/>
      <c r="F46" s="161"/>
      <c r="G46"/>
      <c r="H46"/>
      <c r="I46"/>
      <c r="J46"/>
      <c r="K46"/>
      <c r="L46"/>
      <c r="M46"/>
      <c r="N46"/>
      <c r="O46" s="34"/>
      <c r="P46" s="34"/>
      <c r="Q46" s="30"/>
      <c r="R46" s="30"/>
      <c r="S46" s="36"/>
      <c r="T46" s="36"/>
      <c r="U46" s="36"/>
      <c r="V46" s="36"/>
      <c r="W46" s="36"/>
      <c r="X46" s="36"/>
      <c r="Y46" s="36"/>
      <c r="Z46" s="36"/>
      <c r="AA46" s="36"/>
      <c r="AB46" s="36"/>
      <c r="AC46" s="36"/>
      <c r="AD46" s="36"/>
      <c r="AE46" s="36"/>
      <c r="AF46" s="36"/>
      <c r="AG46" s="36"/>
      <c r="AH46" s="36"/>
      <c r="AI46" s="36"/>
      <c r="AJ46" s="36"/>
      <c r="AK46" s="33"/>
      <c r="AL46" s="33"/>
      <c r="AM46" s="33"/>
      <c r="AN46" s="33"/>
      <c r="AO46" s="33"/>
      <c r="AP46" s="33"/>
      <c r="AQ46" s="33"/>
      <c r="AR46" s="33"/>
      <c r="AS46" s="33"/>
      <c r="AT46" s="33"/>
      <c r="AU46" s="33"/>
      <c r="AV46" s="33"/>
      <c r="AW46" s="33"/>
      <c r="AX46" s="33"/>
      <c r="AY46" s="33"/>
      <c r="AZ46" s="33"/>
      <c r="BA46" s="33"/>
      <c r="BB46" s="33"/>
      <c r="BC46" s="33"/>
      <c r="BD46" s="33"/>
    </row>
    <row r="47" spans="1:56" ht="18.75">
      <c r="A47" s="617" t="s">
        <v>175</v>
      </c>
      <c r="B47" s="618"/>
      <c r="C47" s="618"/>
      <c r="D47" s="618"/>
      <c r="E47" s="618"/>
      <c r="F47" s="619"/>
      <c r="G47"/>
      <c r="H47"/>
      <c r="I47"/>
      <c r="J47"/>
      <c r="K47"/>
      <c r="L47"/>
      <c r="M47"/>
      <c r="N47"/>
      <c r="O47" s="611" t="s">
        <v>175</v>
      </c>
      <c r="P47" s="612"/>
      <c r="Q47" s="30"/>
      <c r="R47" s="30"/>
      <c r="S47" s="36"/>
      <c r="T47" s="36"/>
      <c r="U47" s="36"/>
      <c r="V47" s="36"/>
      <c r="W47" s="36"/>
      <c r="X47" s="36"/>
      <c r="Y47" s="36"/>
      <c r="Z47" s="36"/>
      <c r="AA47" s="36"/>
      <c r="AB47" s="36"/>
      <c r="AC47" s="36"/>
      <c r="AD47" s="36"/>
      <c r="AE47" s="36"/>
      <c r="AF47" s="36"/>
      <c r="AG47" s="36"/>
      <c r="AH47" s="36"/>
      <c r="AI47" s="36"/>
      <c r="AJ47" s="36"/>
      <c r="AK47" s="33"/>
      <c r="AL47" s="33"/>
      <c r="AM47" s="33"/>
      <c r="AN47" s="33"/>
      <c r="AO47" s="33"/>
      <c r="AP47" s="33"/>
      <c r="AQ47" s="33"/>
      <c r="AR47" s="33"/>
      <c r="AS47" s="33"/>
      <c r="AT47" s="33"/>
      <c r="AU47" s="33"/>
      <c r="AV47" s="33"/>
      <c r="AW47" s="33"/>
      <c r="AX47" s="33"/>
      <c r="AY47" s="33"/>
      <c r="AZ47" s="33"/>
      <c r="BA47" s="33"/>
      <c r="BB47" s="33"/>
      <c r="BC47" s="33"/>
      <c r="BD47" s="33"/>
    </row>
    <row r="48" spans="1:56" ht="38.25">
      <c r="A48" s="198" t="s">
        <v>80</v>
      </c>
      <c r="B48" s="32" t="s">
        <v>81</v>
      </c>
      <c r="C48" s="271" t="s">
        <v>182</v>
      </c>
      <c r="D48" s="271" t="s">
        <v>314</v>
      </c>
      <c r="E48" s="271" t="s">
        <v>181</v>
      </c>
      <c r="F48" s="248" t="s">
        <v>330</v>
      </c>
      <c r="G48"/>
      <c r="H48" s="43"/>
      <c r="I48" s="30"/>
      <c r="J48" s="30"/>
      <c r="K48" s="30"/>
      <c r="L48" s="30"/>
      <c r="M48" s="30"/>
      <c r="N48" s="30"/>
      <c r="O48" s="31" t="s">
        <v>80</v>
      </c>
      <c r="P48" s="32" t="s">
        <v>81</v>
      </c>
      <c r="Q48" s="30"/>
      <c r="R48" s="30"/>
      <c r="S48" s="36"/>
      <c r="T48" s="36"/>
      <c r="U48" s="36"/>
      <c r="V48" s="36"/>
      <c r="W48" s="36"/>
      <c r="X48" s="36"/>
      <c r="Y48" s="36"/>
      <c r="Z48" s="36"/>
      <c r="AA48" s="36"/>
      <c r="AB48" s="36"/>
      <c r="AC48" s="36"/>
      <c r="AD48" s="36"/>
      <c r="AE48" s="36"/>
      <c r="AF48" s="36"/>
      <c r="AG48" s="36"/>
      <c r="AH48" s="36"/>
      <c r="AI48" s="36"/>
      <c r="AJ48" s="36"/>
      <c r="AK48" s="33"/>
      <c r="AL48" s="33"/>
      <c r="AM48" s="33"/>
      <c r="AN48" s="33"/>
      <c r="AO48" s="33"/>
      <c r="AP48" s="33"/>
      <c r="AQ48" s="33"/>
      <c r="AR48" s="33"/>
      <c r="AS48" s="33"/>
      <c r="AT48" s="33"/>
      <c r="AU48" s="33"/>
      <c r="AV48" s="33"/>
      <c r="AW48" s="33"/>
      <c r="AX48" s="33"/>
      <c r="AY48" s="33"/>
      <c r="AZ48" s="33"/>
      <c r="BA48" s="33"/>
      <c r="BB48" s="33"/>
      <c r="BC48" s="33"/>
      <c r="BD48" s="33"/>
    </row>
    <row r="49" spans="1:56" ht="15">
      <c r="A49" s="194" t="s">
        <v>72</v>
      </c>
      <c r="B49" s="66">
        <f>'VA4'!G46</f>
        <v>4624.16</v>
      </c>
      <c r="C49" s="639"/>
      <c r="D49" s="639"/>
      <c r="E49" s="387">
        <f>$J$52*P49/$P$53</f>
        <v>-2655.6893702070679</v>
      </c>
      <c r="F49" s="249">
        <f>SUM(B49:E49)</f>
        <v>1968.470629792932</v>
      </c>
      <c r="G49"/>
      <c r="H49" s="43"/>
      <c r="I49" s="30"/>
      <c r="J49" s="30"/>
      <c r="K49" s="30"/>
      <c r="L49" s="30"/>
      <c r="M49" s="30"/>
      <c r="N49" s="30"/>
      <c r="O49" s="55" t="s">
        <v>72</v>
      </c>
      <c r="P49" s="27">
        <f>B49</f>
        <v>4624.16</v>
      </c>
      <c r="Q49" s="30"/>
      <c r="R49" s="30"/>
      <c r="S49" s="36"/>
      <c r="T49" s="36"/>
      <c r="U49" s="36"/>
      <c r="V49" s="36"/>
      <c r="W49" s="36"/>
      <c r="X49" s="36"/>
      <c r="Y49" s="36"/>
      <c r="Z49" s="36"/>
      <c r="AA49" s="36"/>
      <c r="AB49" s="36"/>
      <c r="AC49" s="36"/>
      <c r="AD49" s="36"/>
      <c r="AE49" s="36"/>
      <c r="AF49" s="36"/>
      <c r="AG49" s="36"/>
      <c r="AH49" s="36"/>
      <c r="AI49" s="36"/>
      <c r="AJ49" s="36"/>
      <c r="AK49" s="33"/>
      <c r="AL49" s="33"/>
      <c r="AM49" s="33"/>
      <c r="AN49" s="33"/>
      <c r="AO49" s="33"/>
      <c r="AP49" s="33"/>
      <c r="AQ49" s="33"/>
      <c r="AR49" s="33"/>
      <c r="AS49" s="33"/>
      <c r="AT49" s="33"/>
      <c r="AU49" s="33"/>
      <c r="AV49" s="33"/>
      <c r="AW49" s="33"/>
      <c r="AX49" s="33"/>
      <c r="AY49" s="33"/>
      <c r="AZ49" s="33"/>
      <c r="BA49" s="33"/>
      <c r="BB49" s="33"/>
      <c r="BC49" s="33"/>
      <c r="BD49" s="33"/>
    </row>
    <row r="50" spans="1:56" ht="15">
      <c r="A50" s="194" t="s">
        <v>101</v>
      </c>
      <c r="B50" s="66">
        <f>'VA4'!J46</f>
        <v>523.5</v>
      </c>
      <c r="C50" s="640"/>
      <c r="D50" s="643"/>
      <c r="E50" s="387">
        <f t="shared" ref="E50:E52" si="9">$J$52*P50/$P$53</f>
        <v>-300.6499310801097</v>
      </c>
      <c r="F50" s="249">
        <f t="shared" ref="F50:F52" si="10">SUM(B50:E50)</f>
        <v>222.8500689198903</v>
      </c>
      <c r="G50"/>
      <c r="H50" s="43"/>
      <c r="I50" s="300" t="s">
        <v>171</v>
      </c>
      <c r="J50" s="302"/>
      <c r="K50" s="30"/>
      <c r="L50" s="30"/>
      <c r="M50" s="30"/>
      <c r="N50" s="30"/>
      <c r="O50" s="55" t="s">
        <v>101</v>
      </c>
      <c r="P50" s="27">
        <f t="shared" ref="P50" si="11">B50</f>
        <v>523.5</v>
      </c>
      <c r="Q50" s="30"/>
      <c r="R50" s="30"/>
      <c r="S50" s="36"/>
      <c r="T50" s="36"/>
      <c r="U50" s="36"/>
      <c r="V50" s="36"/>
      <c r="W50" s="36"/>
      <c r="X50" s="36"/>
      <c r="Y50" s="36"/>
      <c r="Z50" s="36"/>
      <c r="AA50" s="36"/>
      <c r="AB50" s="36"/>
      <c r="AC50" s="36"/>
      <c r="AD50" s="36"/>
      <c r="AE50" s="36"/>
      <c r="AF50" s="36"/>
      <c r="AG50" s="36"/>
      <c r="AH50" s="36"/>
      <c r="AI50" s="36"/>
      <c r="AJ50" s="36"/>
      <c r="AK50" s="33"/>
      <c r="AL50" s="33"/>
      <c r="AM50" s="33"/>
      <c r="AN50" s="33"/>
      <c r="AO50" s="33"/>
      <c r="AP50" s="33"/>
      <c r="AQ50" s="33"/>
      <c r="AR50" s="33"/>
      <c r="AS50" s="33"/>
      <c r="AT50" s="33"/>
      <c r="AU50" s="33"/>
      <c r="AV50" s="33"/>
      <c r="AW50" s="33"/>
      <c r="AX50" s="33"/>
      <c r="AY50" s="33"/>
      <c r="AZ50" s="33"/>
      <c r="BA50" s="33"/>
      <c r="BB50" s="33"/>
      <c r="BC50" s="33"/>
      <c r="BD50" s="33"/>
    </row>
    <row r="51" spans="1:56" ht="15.75" thickBot="1">
      <c r="A51" s="194" t="s">
        <v>73</v>
      </c>
      <c r="B51" s="66">
        <f>'VA4'!L46</f>
        <v>1501</v>
      </c>
      <c r="C51" s="383">
        <f>L20</f>
        <v>-769.82185587364256</v>
      </c>
      <c r="D51" s="640"/>
      <c r="E51" s="387">
        <f t="shared" si="9"/>
        <v>-419.92102891857098</v>
      </c>
      <c r="F51" s="249">
        <f t="shared" si="10"/>
        <v>311.25711520778646</v>
      </c>
      <c r="G51"/>
      <c r="H51" s="43"/>
      <c r="I51" s="301" t="s">
        <v>85</v>
      </c>
      <c r="J51" s="390">
        <f>5%*P56</f>
        <v>2564.4564882629111</v>
      </c>
      <c r="K51" s="30"/>
      <c r="L51" s="30"/>
      <c r="M51" s="52"/>
      <c r="N51" s="52"/>
      <c r="O51" s="55" t="s">
        <v>73</v>
      </c>
      <c r="P51" s="27">
        <f>B51+L20</f>
        <v>731.17814412635744</v>
      </c>
      <c r="Q51" s="30"/>
      <c r="R51" s="30"/>
      <c r="S51" s="36"/>
      <c r="T51" s="36"/>
      <c r="U51" s="36"/>
      <c r="V51" s="36"/>
      <c r="W51" s="36"/>
      <c r="X51" s="36"/>
      <c r="Y51" s="36"/>
      <c r="Z51" s="36"/>
      <c r="AA51" s="36"/>
      <c r="AB51" s="36"/>
      <c r="AC51" s="36"/>
      <c r="AD51" s="36"/>
      <c r="AE51" s="36"/>
      <c r="AF51" s="36"/>
      <c r="AG51" s="36"/>
      <c r="AH51" s="36"/>
      <c r="AI51" s="36"/>
      <c r="AJ51" s="36"/>
      <c r="AK51" s="33"/>
      <c r="AL51" s="33"/>
      <c r="AM51" s="33"/>
      <c r="AN51" s="33"/>
      <c r="AO51" s="33"/>
      <c r="AP51" s="33"/>
      <c r="AQ51" s="33"/>
      <c r="AR51" s="33"/>
      <c r="AS51" s="33"/>
      <c r="AT51" s="33"/>
      <c r="AU51" s="33"/>
      <c r="AV51" s="33"/>
      <c r="AW51" s="33"/>
      <c r="AX51" s="33"/>
      <c r="AY51" s="33"/>
      <c r="AZ51" s="33"/>
      <c r="BA51" s="33"/>
      <c r="BB51" s="33"/>
      <c r="BC51" s="33"/>
      <c r="BD51" s="33"/>
    </row>
    <row r="52" spans="1:56" ht="16.5" thickTop="1" thickBot="1">
      <c r="A52" s="195" t="s">
        <v>74</v>
      </c>
      <c r="B52" s="66">
        <f>'VA4'!U46</f>
        <v>2900</v>
      </c>
      <c r="C52" s="504"/>
      <c r="D52" s="384">
        <f>M20</f>
        <v>-750.08976525821583</v>
      </c>
      <c r="E52" s="387">
        <f t="shared" si="9"/>
        <v>-83.481325657698036</v>
      </c>
      <c r="F52" s="546">
        <f t="shared" si="10"/>
        <v>2066.4289090840862</v>
      </c>
      <c r="G52"/>
      <c r="H52" s="47"/>
      <c r="I52" s="388" t="s">
        <v>86</v>
      </c>
      <c r="J52" s="84">
        <f>IF(B53&gt;J51,J51-P53,0)</f>
        <v>-3459.7416558634468</v>
      </c>
      <c r="K52" s="51"/>
      <c r="L52" s="30"/>
      <c r="M52" s="30"/>
      <c r="N52" s="30"/>
      <c r="O52" s="56" t="s">
        <v>74</v>
      </c>
      <c r="P52" s="27">
        <f>B52+M21</f>
        <v>145.36000000000058</v>
      </c>
      <c r="Q52" s="30"/>
      <c r="R52" s="30"/>
      <c r="S52" s="36"/>
      <c r="T52" s="36"/>
      <c r="U52" s="36"/>
      <c r="V52" s="36"/>
      <c r="W52" s="36"/>
      <c r="X52" s="36"/>
      <c r="Y52" s="36"/>
      <c r="Z52" s="36"/>
      <c r="AA52" s="36"/>
      <c r="AB52" s="36"/>
      <c r="AC52" s="36"/>
      <c r="AD52" s="36"/>
      <c r="AE52" s="36"/>
      <c r="AF52" s="36"/>
      <c r="AG52" s="36"/>
      <c r="AH52" s="36"/>
      <c r="AI52" s="36"/>
      <c r="AJ52" s="36"/>
      <c r="AK52" s="33"/>
      <c r="AL52" s="33"/>
      <c r="AM52" s="33"/>
      <c r="AN52" s="33"/>
      <c r="AO52" s="33"/>
      <c r="AP52" s="33"/>
      <c r="AQ52" s="33"/>
      <c r="AR52" s="33"/>
      <c r="AS52" s="33"/>
      <c r="AT52" s="33"/>
      <c r="AU52" s="33"/>
      <c r="AV52" s="33"/>
      <c r="AW52" s="33"/>
      <c r="AX52" s="33"/>
      <c r="AY52" s="33"/>
      <c r="AZ52" s="33"/>
      <c r="BA52" s="33"/>
      <c r="BB52" s="33"/>
      <c r="BC52" s="33"/>
      <c r="BD52" s="33"/>
    </row>
    <row r="53" spans="1:56" ht="17.25" thickTop="1" thickBot="1">
      <c r="A53" s="219" t="s">
        <v>177</v>
      </c>
      <c r="B53" s="268">
        <f>SUM(B49:B52)</f>
        <v>9548.66</v>
      </c>
      <c r="C53" s="543">
        <f>SUM(C49:C52)</f>
        <v>-769.82185587364256</v>
      </c>
      <c r="D53" s="544">
        <f>SUM(D49:D52)</f>
        <v>-750.08976525821583</v>
      </c>
      <c r="E53" s="545">
        <f>SUM(E49:E52)</f>
        <v>-3459.7416558634468</v>
      </c>
      <c r="F53" s="542">
        <f>SUM(F49:F52)</f>
        <v>4569.0067230046952</v>
      </c>
      <c r="G53" s="547"/>
      <c r="H53" s="46"/>
      <c r="I53" s="53"/>
      <c r="K53" s="30"/>
      <c r="L53" s="30"/>
      <c r="M53" s="30"/>
      <c r="N53" s="30"/>
      <c r="O53" s="298" t="s">
        <v>177</v>
      </c>
      <c r="P53" s="167">
        <f>SUM(P49:P52)</f>
        <v>6024.1981441263579</v>
      </c>
      <c r="Q53" s="30"/>
      <c r="R53" s="30"/>
      <c r="S53" s="36"/>
      <c r="T53" s="36"/>
      <c r="U53" s="36"/>
      <c r="V53" s="36"/>
      <c r="W53" s="36"/>
      <c r="X53" s="36"/>
      <c r="Y53" s="36"/>
      <c r="Z53" s="36"/>
      <c r="AA53" s="36"/>
      <c r="AB53" s="36"/>
      <c r="AC53" s="36"/>
      <c r="AD53" s="36"/>
      <c r="AE53" s="36"/>
      <c r="AF53" s="36"/>
      <c r="AG53" s="36"/>
      <c r="AH53" s="36"/>
      <c r="AI53" s="36"/>
      <c r="AJ53" s="36"/>
      <c r="AK53" s="33"/>
      <c r="AL53" s="33"/>
      <c r="AM53" s="33"/>
      <c r="AN53" s="33"/>
      <c r="AO53" s="33"/>
      <c r="AP53" s="33"/>
      <c r="AQ53" s="33"/>
      <c r="AR53" s="33"/>
      <c r="AS53" s="33"/>
      <c r="AT53" s="33"/>
      <c r="AU53" s="33"/>
      <c r="AV53" s="33"/>
      <c r="AW53" s="33"/>
      <c r="AX53" s="33"/>
      <c r="AY53" s="33"/>
      <c r="AZ53" s="33"/>
      <c r="BA53" s="33"/>
      <c r="BB53" s="33"/>
      <c r="BC53" s="33"/>
      <c r="BD53" s="33"/>
    </row>
    <row r="54" spans="1:56" customFormat="1" ht="15.75" thickTop="1">
      <c r="C54" s="480"/>
      <c r="D54" s="288"/>
      <c r="O54" s="547">
        <f>B53+C53+D53</f>
        <v>8028.7483788681411</v>
      </c>
    </row>
    <row r="55" spans="1:56" customFormat="1" ht="39" thickBot="1">
      <c r="A55" s="34"/>
      <c r="B55" s="199" t="s">
        <v>81</v>
      </c>
      <c r="C55" s="32" t="s">
        <v>182</v>
      </c>
      <c r="D55" s="32" t="s">
        <v>314</v>
      </c>
      <c r="E55" s="32" t="s">
        <v>181</v>
      </c>
      <c r="F55" s="244" t="s">
        <v>330</v>
      </c>
      <c r="H55" s="43"/>
      <c r="I55" s="30"/>
      <c r="M55" s="30"/>
      <c r="N55" s="30"/>
      <c r="O55" s="34"/>
      <c r="P55" s="34"/>
      <c r="Q55" s="30"/>
    </row>
    <row r="56" spans="1:56" ht="16.5" thickBot="1">
      <c r="A56" s="203" t="s">
        <v>251</v>
      </c>
      <c r="B56" s="205">
        <f>B29+B37+B45+B53</f>
        <v>62282.8</v>
      </c>
      <c r="C56" s="552">
        <f>C29+C37+C45+C53</f>
        <v>-6234.48</v>
      </c>
      <c r="D56" s="552">
        <f>D29+D37+D45+D53</f>
        <v>-2754.6399999999994</v>
      </c>
      <c r="E56" s="552">
        <f>E29+E37+E45+E53</f>
        <v>-10692.557246444114</v>
      </c>
      <c r="F56" s="550">
        <f>SUM(B56:E56)</f>
        <v>42601.122753555894</v>
      </c>
      <c r="G56" s="549"/>
      <c r="H56" s="46"/>
      <c r="I56" s="89"/>
      <c r="J56" s="30"/>
      <c r="K56" s="30"/>
      <c r="L56" s="30"/>
      <c r="M56" s="30"/>
      <c r="N56" s="30"/>
      <c r="O56" s="35" t="s">
        <v>169</v>
      </c>
      <c r="P56" s="202">
        <f>P53+P45+P37+P29</f>
        <v>51289.129765258214</v>
      </c>
      <c r="Q56" s="30"/>
      <c r="R56" s="30"/>
      <c r="S56" s="289"/>
      <c r="T56" s="289"/>
      <c r="U56" s="289"/>
      <c r="V56" s="289"/>
      <c r="W56" s="289"/>
      <c r="X56" s="289"/>
      <c r="Y56" s="289"/>
      <c r="Z56" s="289"/>
      <c r="AA56" s="289"/>
      <c r="AB56" s="289"/>
      <c r="AC56" s="289"/>
      <c r="AD56" s="289"/>
      <c r="AE56" s="289"/>
      <c r="AF56" s="289"/>
      <c r="AG56" s="289"/>
      <c r="AH56" s="289"/>
      <c r="AI56" s="289"/>
      <c r="AJ56" s="289"/>
      <c r="AK56" s="290"/>
      <c r="AL56" s="290"/>
      <c r="AM56" s="290"/>
      <c r="AN56" s="290"/>
      <c r="AO56" s="290"/>
      <c r="AP56" s="290"/>
      <c r="AQ56" s="290"/>
      <c r="AR56" s="290"/>
      <c r="AS56" s="290"/>
      <c r="AT56" s="290"/>
      <c r="AU56" s="290"/>
      <c r="AV56" s="290"/>
      <c r="AW56" s="290"/>
      <c r="AX56" s="290"/>
      <c r="AY56" s="290"/>
      <c r="AZ56" s="290"/>
      <c r="BA56" s="290"/>
      <c r="BB56" s="290"/>
      <c r="BC56" s="290"/>
      <c r="BD56" s="290"/>
    </row>
    <row r="57" spans="1:56" ht="18.75">
      <c r="A57" s="620" t="s">
        <v>253</v>
      </c>
      <c r="B57" s="620"/>
      <c r="C57" s="620"/>
      <c r="D57" s="620"/>
      <c r="E57" s="620"/>
      <c r="F57" s="551">
        <f>F56*60%</f>
        <v>25560.673652133537</v>
      </c>
      <c r="G57"/>
      <c r="H57" s="43"/>
      <c r="L57" s="30"/>
      <c r="M57" s="30"/>
      <c r="N57" s="30"/>
      <c r="O57" s="30"/>
      <c r="P57" s="30"/>
      <c r="Q57" s="30"/>
      <c r="R57" s="30"/>
      <c r="S57" s="36"/>
      <c r="T57" s="36"/>
      <c r="U57" s="36"/>
      <c r="V57" s="36"/>
      <c r="W57" s="36"/>
      <c r="X57" s="36"/>
      <c r="Y57" s="36"/>
      <c r="Z57" s="36"/>
      <c r="AA57" s="36"/>
      <c r="AB57" s="36"/>
      <c r="AC57" s="36"/>
      <c r="AD57" s="36"/>
      <c r="AE57" s="36"/>
      <c r="AF57" s="36"/>
      <c r="AG57" s="36"/>
      <c r="AH57" s="36"/>
      <c r="AI57" s="36"/>
      <c r="AJ57" s="36"/>
      <c r="AK57" s="33"/>
      <c r="AL57" s="33"/>
      <c r="AM57" s="33"/>
      <c r="AN57" s="33"/>
      <c r="AO57" s="33"/>
      <c r="AP57" s="33"/>
      <c r="AQ57" s="33"/>
      <c r="AR57" s="33"/>
      <c r="AS57" s="33"/>
      <c r="AT57" s="33"/>
      <c r="AU57" s="33"/>
      <c r="AV57" s="33"/>
      <c r="AW57" s="33"/>
      <c r="AX57" s="33"/>
      <c r="AY57" s="33"/>
      <c r="AZ57" s="33"/>
      <c r="BA57" s="33"/>
      <c r="BB57" s="33"/>
      <c r="BC57" s="33"/>
      <c r="BD57" s="33"/>
    </row>
    <row r="58" spans="1:56" ht="15.75" thickBot="1">
      <c r="A58"/>
      <c r="B58"/>
      <c r="C58"/>
      <c r="D58"/>
      <c r="E58"/>
      <c r="F58"/>
      <c r="G58"/>
      <c r="H58" s="43"/>
      <c r="J58" s="30"/>
      <c r="K58" s="30"/>
      <c r="L58" s="30"/>
      <c r="M58" s="30"/>
      <c r="N58" s="30"/>
      <c r="O58" s="34"/>
      <c r="P58" s="34"/>
      <c r="Q58" s="30"/>
      <c r="R58" s="30"/>
      <c r="S58" s="36"/>
      <c r="T58" s="36"/>
      <c r="U58" s="36"/>
      <c r="V58" s="36"/>
      <c r="W58" s="36"/>
      <c r="X58" s="36"/>
      <c r="Y58" s="36"/>
      <c r="Z58" s="36"/>
      <c r="AA58" s="36"/>
      <c r="AB58" s="36"/>
      <c r="AC58" s="36"/>
      <c r="AD58" s="36"/>
      <c r="AE58" s="36"/>
      <c r="AF58" s="36"/>
      <c r="AG58" s="36"/>
      <c r="AH58" s="36"/>
      <c r="AI58" s="36"/>
      <c r="AJ58" s="36"/>
      <c r="AK58" s="33"/>
      <c r="AL58" s="33"/>
      <c r="AM58" s="33"/>
      <c r="AN58" s="33"/>
      <c r="AO58" s="33"/>
      <c r="AP58" s="33"/>
      <c r="AQ58" s="33"/>
      <c r="AR58" s="33"/>
      <c r="AS58" s="33"/>
      <c r="AT58" s="33"/>
      <c r="AU58" s="33"/>
      <c r="AV58" s="33"/>
      <c r="AW58" s="33"/>
      <c r="AX58" s="33"/>
      <c r="AY58" s="33"/>
      <c r="AZ58" s="33"/>
      <c r="BA58" s="33"/>
      <c r="BB58" s="33"/>
      <c r="BC58" s="33"/>
      <c r="BD58" s="33"/>
    </row>
    <row r="59" spans="1:56" ht="18.75">
      <c r="A59" s="613" t="s">
        <v>170</v>
      </c>
      <c r="B59" s="614"/>
      <c r="C59" s="615"/>
      <c r="D59" s="615"/>
      <c r="E59" s="614"/>
      <c r="F59" s="616"/>
      <c r="G59"/>
      <c r="H59" s="43"/>
      <c r="J59" s="30"/>
      <c r="K59" s="30"/>
      <c r="L59" s="30"/>
      <c r="M59" s="30"/>
      <c r="N59" s="30"/>
      <c r="O59" s="627" t="s">
        <v>170</v>
      </c>
      <c r="P59" s="628"/>
      <c r="Q59" s="30"/>
      <c r="R59" s="30"/>
      <c r="S59" s="282"/>
      <c r="T59" s="282"/>
      <c r="U59" s="282"/>
      <c r="V59" s="282"/>
      <c r="W59" s="282"/>
      <c r="X59" s="282"/>
      <c r="Y59" s="282"/>
      <c r="Z59" s="282"/>
      <c r="AA59" s="282"/>
      <c r="AB59" s="282"/>
      <c r="AC59" s="282"/>
      <c r="AD59" s="282"/>
      <c r="AE59" s="282"/>
      <c r="AF59" s="282"/>
      <c r="AG59" s="282"/>
      <c r="AH59" s="282"/>
      <c r="AI59" s="282"/>
      <c r="AJ59" s="282"/>
      <c r="AK59" s="283"/>
      <c r="AL59" s="283"/>
      <c r="AM59" s="283"/>
      <c r="AN59" s="283"/>
      <c r="AO59" s="283"/>
      <c r="AP59" s="283"/>
      <c r="AQ59" s="283"/>
      <c r="AR59" s="283"/>
      <c r="AS59" s="283"/>
      <c r="AT59" s="283"/>
      <c r="AU59" s="283"/>
      <c r="AV59" s="283"/>
      <c r="AW59" s="283"/>
      <c r="AX59" s="283"/>
      <c r="AY59" s="283"/>
      <c r="AZ59" s="283"/>
      <c r="BA59" s="283"/>
      <c r="BB59" s="283"/>
      <c r="BC59" s="283"/>
      <c r="BD59" s="283"/>
    </row>
    <row r="60" spans="1:56" ht="15">
      <c r="A60" s="220" t="s">
        <v>80</v>
      </c>
      <c r="B60" s="221" t="s">
        <v>81</v>
      </c>
      <c r="C60" s="392"/>
      <c r="D60" s="392"/>
      <c r="E60" s="221" t="s">
        <v>167</v>
      </c>
      <c r="F60" s="303" t="s">
        <v>166</v>
      </c>
      <c r="G60"/>
      <c r="H60" s="43"/>
      <c r="J60" s="30"/>
      <c r="K60" s="30"/>
      <c r="L60" s="30"/>
      <c r="M60" s="30"/>
      <c r="N60" s="30"/>
      <c r="O60" s="299" t="s">
        <v>80</v>
      </c>
      <c r="P60" s="221" t="s">
        <v>81</v>
      </c>
      <c r="Q60" s="30"/>
      <c r="R60" s="30"/>
      <c r="S60" s="36"/>
      <c r="T60" s="36"/>
      <c r="U60" s="36"/>
      <c r="V60" s="36"/>
      <c r="W60" s="36"/>
      <c r="X60" s="36"/>
      <c r="Y60" s="36"/>
      <c r="Z60" s="36"/>
      <c r="AA60" s="36"/>
      <c r="AB60" s="36"/>
      <c r="AC60" s="36"/>
      <c r="AD60" s="36"/>
      <c r="AE60" s="36"/>
      <c r="AF60" s="36"/>
      <c r="AG60" s="36"/>
      <c r="AH60" s="36"/>
      <c r="AI60" s="36"/>
      <c r="AJ60" s="36"/>
      <c r="AK60" s="33"/>
      <c r="AL60" s="33"/>
      <c r="AM60" s="33"/>
      <c r="AN60" s="33"/>
      <c r="AO60" s="33"/>
      <c r="AP60" s="33"/>
      <c r="AQ60" s="33"/>
      <c r="AR60" s="33"/>
      <c r="AS60" s="33"/>
      <c r="AT60" s="33"/>
      <c r="AU60" s="33"/>
      <c r="AV60" s="33"/>
      <c r="AW60" s="33"/>
      <c r="AX60" s="33"/>
      <c r="AY60" s="33"/>
      <c r="AZ60" s="33"/>
      <c r="BA60" s="33"/>
      <c r="BB60" s="33"/>
      <c r="BC60" s="33"/>
      <c r="BD60" s="33"/>
    </row>
    <row r="61" spans="1:56" ht="15">
      <c r="A61" s="378" t="s">
        <v>247</v>
      </c>
      <c r="B61" s="391">
        <f>SUMIF(INVEST!$C$11:$C$19,SYNTHESE!A61,INVEST!$E$11:$E$19)</f>
        <v>6500</v>
      </c>
      <c r="C61" s="392"/>
      <c r="D61" s="392"/>
      <c r="E61" s="621"/>
      <c r="F61" s="624"/>
      <c r="G61"/>
      <c r="H61" s="43"/>
      <c r="J61" s="30"/>
      <c r="K61" s="30"/>
      <c r="L61" s="30"/>
      <c r="M61" s="30"/>
      <c r="N61" s="30"/>
      <c r="O61" s="378" t="s">
        <v>247</v>
      </c>
      <c r="P61" s="27">
        <f>B61</f>
        <v>6500</v>
      </c>
      <c r="Q61" s="30"/>
      <c r="R61" s="30"/>
      <c r="S61" s="36"/>
      <c r="T61" s="36"/>
      <c r="U61" s="36"/>
      <c r="V61" s="36"/>
      <c r="W61" s="36"/>
      <c r="X61" s="36"/>
      <c r="Y61" s="36"/>
      <c r="Z61" s="36"/>
      <c r="AA61" s="36"/>
      <c r="AB61" s="36"/>
      <c r="AC61" s="36"/>
      <c r="AD61" s="36"/>
      <c r="AE61" s="36"/>
      <c r="AF61" s="36"/>
      <c r="AG61" s="36"/>
      <c r="AH61" s="36"/>
      <c r="AI61" s="36"/>
      <c r="AJ61" s="36"/>
      <c r="AK61" s="33"/>
      <c r="AL61" s="33"/>
      <c r="AM61" s="33"/>
      <c r="AN61" s="33"/>
      <c r="AO61" s="33"/>
      <c r="AP61" s="33"/>
      <c r="AQ61" s="33"/>
      <c r="AR61" s="33"/>
      <c r="AS61" s="33"/>
      <c r="AT61" s="33"/>
      <c r="AU61" s="33"/>
      <c r="AV61" s="33"/>
      <c r="AW61" s="33"/>
      <c r="AX61" s="33"/>
      <c r="AY61" s="33"/>
      <c r="AZ61" s="33"/>
      <c r="BA61" s="33"/>
      <c r="BB61" s="33"/>
      <c r="BC61" s="33"/>
      <c r="BD61" s="33"/>
    </row>
    <row r="62" spans="1:56" ht="15">
      <c r="A62" s="378" t="s">
        <v>248</v>
      </c>
      <c r="B62" s="391">
        <f>SUMIF(INVEST!$C$11:$C$19,SYNTHESE!A62,INVEST!$E$11:$E$19)</f>
        <v>23500</v>
      </c>
      <c r="C62" s="392"/>
      <c r="D62" s="392"/>
      <c r="E62" s="622"/>
      <c r="F62" s="625"/>
      <c r="G62"/>
      <c r="H62" s="43"/>
      <c r="J62" s="30"/>
      <c r="K62" s="30"/>
      <c r="L62" s="30"/>
      <c r="M62" s="30"/>
      <c r="N62" s="30"/>
      <c r="O62" s="378" t="s">
        <v>248</v>
      </c>
      <c r="P62" s="27">
        <f t="shared" ref="P62:P64" si="12">B62</f>
        <v>23500</v>
      </c>
      <c r="Q62" s="30"/>
      <c r="S62" s="36"/>
      <c r="T62" s="36"/>
      <c r="U62" s="36"/>
      <c r="V62" s="36"/>
      <c r="W62" s="36"/>
      <c r="X62" s="36"/>
      <c r="Y62" s="36"/>
      <c r="Z62" s="36"/>
      <c r="AA62" s="36"/>
      <c r="AB62" s="36"/>
      <c r="AC62" s="36"/>
      <c r="AD62" s="36"/>
      <c r="AE62" s="36"/>
      <c r="AF62" s="36"/>
      <c r="AG62" s="36"/>
      <c r="AH62" s="36"/>
      <c r="AI62" s="36"/>
      <c r="AJ62" s="36"/>
      <c r="AK62" s="33"/>
      <c r="AL62" s="33"/>
      <c r="AM62" s="33"/>
      <c r="AN62" s="33"/>
      <c r="AO62" s="33"/>
      <c r="AP62" s="33"/>
      <c r="AQ62" s="33"/>
      <c r="AR62" s="33"/>
      <c r="AS62" s="33"/>
      <c r="AT62" s="33"/>
      <c r="AU62" s="33"/>
      <c r="AV62" s="33"/>
      <c r="AW62" s="33"/>
      <c r="AX62" s="33"/>
      <c r="AY62" s="33"/>
      <c r="AZ62" s="33"/>
      <c r="BA62" s="33"/>
      <c r="BB62" s="33"/>
      <c r="BC62" s="33"/>
      <c r="BD62" s="33"/>
    </row>
    <row r="63" spans="1:56" ht="15">
      <c r="A63" s="378" t="s">
        <v>249</v>
      </c>
      <c r="B63" s="391">
        <f>SUMIF(INVEST!$C$11:$C$19,SYNTHESE!A63,INVEST!$E$11:$E$19)</f>
        <v>28199</v>
      </c>
      <c r="C63" s="392"/>
      <c r="D63" s="392"/>
      <c r="E63" s="622"/>
      <c r="F63" s="625"/>
      <c r="G63"/>
      <c r="H63" s="43"/>
      <c r="I63" s="647" t="s">
        <v>183</v>
      </c>
      <c r="J63" s="648"/>
      <c r="K63" s="30"/>
      <c r="L63" s="30"/>
      <c r="M63" s="52"/>
      <c r="N63" s="52"/>
      <c r="O63" s="378" t="s">
        <v>249</v>
      </c>
      <c r="P63" s="27">
        <f t="shared" si="12"/>
        <v>28199</v>
      </c>
      <c r="Q63" s="30"/>
      <c r="R63" s="30"/>
      <c r="S63" s="36"/>
      <c r="T63" s="36"/>
      <c r="U63" s="36"/>
      <c r="V63" s="36"/>
      <c r="W63" s="36"/>
      <c r="X63" s="36"/>
      <c r="Y63" s="36"/>
      <c r="Z63" s="36"/>
      <c r="AA63" s="36"/>
      <c r="AB63" s="36"/>
      <c r="AC63" s="36"/>
      <c r="AD63" s="36"/>
      <c r="AE63" s="36"/>
      <c r="AF63" s="36"/>
      <c r="AG63" s="36"/>
      <c r="AH63" s="36"/>
      <c r="AI63" s="36"/>
      <c r="AJ63" s="36"/>
      <c r="AK63" s="33"/>
      <c r="AL63" s="33"/>
      <c r="AM63" s="33"/>
      <c r="AN63" s="33"/>
      <c r="AO63" s="33"/>
      <c r="AP63" s="33"/>
      <c r="AQ63" s="33"/>
      <c r="AR63" s="33"/>
      <c r="AS63" s="33"/>
      <c r="AT63" s="33"/>
      <c r="AU63" s="33"/>
      <c r="AV63" s="33"/>
      <c r="AW63" s="33"/>
      <c r="AX63" s="33"/>
      <c r="AY63" s="33"/>
      <c r="AZ63" s="33"/>
      <c r="BA63" s="33"/>
      <c r="BB63" s="33"/>
      <c r="BC63" s="33"/>
      <c r="BD63" s="33"/>
    </row>
    <row r="64" spans="1:56" ht="15.75" thickBot="1">
      <c r="A64" s="378" t="s">
        <v>250</v>
      </c>
      <c r="B64" s="391">
        <f>SUMIF(INVEST!$C$11:$C$19,SYNTHESE!A64,INVEST!$E$11:$E$19)</f>
        <v>227500</v>
      </c>
      <c r="C64" s="392"/>
      <c r="D64" s="392"/>
      <c r="E64" s="623"/>
      <c r="F64" s="626"/>
      <c r="G64"/>
      <c r="H64" s="47"/>
      <c r="I64" s="301" t="s">
        <v>85</v>
      </c>
      <c r="J64" s="191">
        <v>300000</v>
      </c>
      <c r="K64" s="51"/>
      <c r="L64" s="30"/>
      <c r="M64" s="30"/>
      <c r="N64" s="30"/>
      <c r="O64" s="378" t="s">
        <v>250</v>
      </c>
      <c r="P64" s="27">
        <f t="shared" si="12"/>
        <v>227500</v>
      </c>
      <c r="Q64" s="30"/>
      <c r="R64" s="30"/>
      <c r="S64" s="36"/>
      <c r="T64" s="36"/>
      <c r="U64" s="36"/>
      <c r="V64" s="36"/>
      <c r="W64" s="36"/>
      <c r="X64" s="36"/>
      <c r="Y64" s="36"/>
      <c r="Z64" s="36"/>
      <c r="AA64" s="36"/>
      <c r="AB64" s="36"/>
      <c r="AC64" s="36"/>
      <c r="AD64" s="36"/>
      <c r="AE64" s="36"/>
      <c r="AF64" s="36"/>
      <c r="AG64" s="36"/>
      <c r="AH64" s="36"/>
      <c r="AI64" s="36"/>
      <c r="AJ64" s="36"/>
      <c r="AK64" s="33"/>
      <c r="AL64" s="33"/>
      <c r="AM64" s="33"/>
      <c r="AN64" s="33"/>
      <c r="AO64" s="33"/>
      <c r="AP64" s="33"/>
      <c r="AQ64" s="33"/>
      <c r="AR64" s="33"/>
      <c r="AS64" s="33"/>
      <c r="AT64" s="33"/>
      <c r="AU64" s="33"/>
      <c r="AV64" s="33"/>
      <c r="AW64" s="33"/>
      <c r="AX64" s="33"/>
      <c r="AY64" s="33"/>
      <c r="AZ64" s="33"/>
      <c r="BA64" s="33"/>
      <c r="BB64" s="33"/>
      <c r="BC64" s="33"/>
      <c r="BD64" s="33"/>
    </row>
    <row r="65" spans="1:56 1027:1028" ht="17.25" thickTop="1" thickBot="1">
      <c r="A65" s="219" t="s">
        <v>75</v>
      </c>
      <c r="B65" s="268">
        <f>SUM(B61:B64)</f>
        <v>285699</v>
      </c>
      <c r="C65" s="392"/>
      <c r="D65" s="392"/>
      <c r="E65" s="552">
        <f>J65</f>
        <v>-28300.122753555886</v>
      </c>
      <c r="F65" s="250">
        <f>P65+J65</f>
        <v>257398.87724644411</v>
      </c>
      <c r="G65"/>
      <c r="H65" s="46"/>
      <c r="I65" s="388" t="s">
        <v>86</v>
      </c>
      <c r="J65" s="84">
        <f>IF((F56+P65)&gt;J64,J64-(F56+P65),"")</f>
        <v>-28300.122753555886</v>
      </c>
      <c r="K65" s="30"/>
      <c r="L65" s="30"/>
      <c r="M65" s="30"/>
      <c r="N65" s="30"/>
      <c r="O65" s="298" t="s">
        <v>176</v>
      </c>
      <c r="P65" s="167">
        <f>SUM(P61:P64)</f>
        <v>285699</v>
      </c>
      <c r="Q65" s="30"/>
      <c r="R65" s="30"/>
      <c r="S65" s="42"/>
      <c r="T65" s="42"/>
      <c r="U65" s="42"/>
      <c r="V65" s="42"/>
      <c r="W65" s="54"/>
      <c r="X65" s="54"/>
      <c r="Y65" s="54"/>
      <c r="Z65" s="54"/>
      <c r="AA65" s="54"/>
      <c r="AB65" s="54"/>
      <c r="AC65" s="54"/>
      <c r="AD65" s="54"/>
      <c r="AE65" s="54"/>
      <c r="AF65" s="54"/>
      <c r="AG65" s="54"/>
      <c r="AH65" s="54"/>
      <c r="AI65" s="54"/>
      <c r="AJ65" s="54"/>
      <c r="AK65" s="54"/>
      <c r="AL65" s="54"/>
      <c r="AM65" s="54"/>
      <c r="AN65" s="54"/>
      <c r="AO65" s="54"/>
      <c r="AP65" s="54"/>
    </row>
    <row r="66" spans="1:56 1027:1028" ht="15.75" thickTop="1">
      <c r="A66"/>
      <c r="B66"/>
      <c r="C66"/>
      <c r="D66"/>
      <c r="E66"/>
      <c r="F66"/>
      <c r="G66"/>
      <c r="H66"/>
      <c r="I66"/>
      <c r="L66" s="30"/>
      <c r="M66"/>
      <c r="N66"/>
      <c r="O66"/>
      <c r="P66"/>
      <c r="Q66"/>
      <c r="R66" s="30"/>
      <c r="S66" s="36"/>
      <c r="T66" s="36"/>
      <c r="U66" s="36"/>
      <c r="V66" s="36"/>
      <c r="W66" s="36"/>
      <c r="X66" s="36"/>
      <c r="Y66" s="36"/>
      <c r="Z66" s="36"/>
      <c r="AA66" s="36"/>
      <c r="AB66" s="36"/>
      <c r="AC66" s="36"/>
      <c r="AD66" s="36"/>
      <c r="AE66" s="36"/>
      <c r="AF66" s="36"/>
      <c r="AG66" s="36"/>
      <c r="AH66" s="36"/>
      <c r="AI66" s="36"/>
      <c r="AJ66" s="36"/>
      <c r="AK66" s="33"/>
      <c r="AL66" s="33"/>
      <c r="AM66" s="33"/>
      <c r="AN66" s="33"/>
      <c r="AO66" s="33"/>
      <c r="AP66" s="33"/>
      <c r="AQ66" s="33"/>
      <c r="AR66" s="33"/>
      <c r="AS66" s="33"/>
      <c r="AT66" s="33"/>
      <c r="AU66" s="33"/>
      <c r="AV66" s="33"/>
      <c r="AW66" s="33"/>
      <c r="AX66" s="33"/>
      <c r="AY66" s="33"/>
      <c r="AZ66" s="33"/>
      <c r="BA66" s="33"/>
      <c r="BB66" s="33"/>
      <c r="BC66" s="33"/>
      <c r="BD66" s="33"/>
    </row>
    <row r="67" spans="1:56 1027:1028" ht="15">
      <c r="A67"/>
      <c r="B67"/>
      <c r="C67"/>
      <c r="D67"/>
      <c r="E67"/>
      <c r="F67"/>
      <c r="G67"/>
      <c r="H67"/>
      <c r="I67"/>
      <c r="L67" s="30"/>
      <c r="M67"/>
      <c r="N67"/>
      <c r="O67"/>
      <c r="P67"/>
      <c r="Q67"/>
      <c r="R67" s="30"/>
      <c r="S67" s="363"/>
      <c r="T67" s="363"/>
      <c r="U67" s="363"/>
      <c r="V67" s="363"/>
      <c r="W67" s="363"/>
      <c r="X67" s="363"/>
      <c r="Y67" s="363"/>
      <c r="Z67" s="363"/>
      <c r="AA67" s="363"/>
      <c r="AB67" s="363"/>
      <c r="AC67" s="363"/>
      <c r="AD67" s="363"/>
      <c r="AE67" s="363"/>
      <c r="AF67" s="363"/>
      <c r="AG67" s="363"/>
      <c r="AH67" s="363"/>
      <c r="AI67" s="363"/>
      <c r="AJ67" s="363"/>
      <c r="AK67" s="364"/>
      <c r="AL67" s="364"/>
      <c r="AM67" s="364"/>
      <c r="AN67" s="364"/>
      <c r="AO67" s="364"/>
      <c r="AP67" s="364"/>
      <c r="AQ67" s="364"/>
      <c r="AR67" s="364"/>
      <c r="AS67" s="364"/>
      <c r="AT67" s="364"/>
      <c r="AU67" s="364"/>
      <c r="AV67" s="364"/>
      <c r="AW67" s="364"/>
      <c r="AX67" s="364"/>
      <c r="AY67" s="364"/>
      <c r="AZ67" s="364"/>
      <c r="BA67" s="364"/>
      <c r="BB67" s="364"/>
      <c r="BC67" s="364"/>
      <c r="BD67" s="364"/>
    </row>
    <row r="68" spans="1:56 1027:1028" ht="15">
      <c r="A68"/>
      <c r="B68"/>
      <c r="C68"/>
      <c r="D68"/>
      <c r="E68"/>
      <c r="F68"/>
      <c r="G68"/>
      <c r="H68"/>
      <c r="I68"/>
      <c r="L68" s="30"/>
      <c r="M68"/>
      <c r="N68"/>
      <c r="O68"/>
      <c r="P68"/>
      <c r="Q68"/>
      <c r="R68" s="30"/>
      <c r="S68" s="363"/>
      <c r="T68" s="363"/>
      <c r="U68" s="363"/>
      <c r="V68" s="363"/>
      <c r="W68" s="363"/>
      <c r="X68" s="363"/>
      <c r="Y68" s="363"/>
      <c r="Z68" s="363"/>
      <c r="AA68" s="363"/>
      <c r="AB68" s="363"/>
      <c r="AC68" s="363"/>
      <c r="AD68" s="363"/>
      <c r="AE68" s="363"/>
      <c r="AF68" s="363"/>
      <c r="AG68" s="363"/>
      <c r="AH68" s="363"/>
      <c r="AI68" s="363"/>
      <c r="AJ68" s="363"/>
      <c r="AK68" s="364"/>
      <c r="AL68" s="364"/>
      <c r="AM68" s="364"/>
      <c r="AN68" s="364"/>
      <c r="AO68" s="364"/>
      <c r="AP68" s="364"/>
      <c r="AQ68" s="364"/>
      <c r="AR68" s="364"/>
      <c r="AS68" s="364"/>
      <c r="AT68" s="364"/>
      <c r="AU68" s="364"/>
      <c r="AV68" s="364"/>
      <c r="AW68" s="364"/>
      <c r="AX68" s="364"/>
      <c r="AY68" s="364"/>
      <c r="AZ68" s="364"/>
      <c r="BA68" s="364"/>
      <c r="BB68" s="364"/>
      <c r="BC68" s="364"/>
      <c r="BD68" s="364"/>
    </row>
    <row r="69" spans="1:56 1027:1028" ht="15">
      <c r="A69"/>
      <c r="B69"/>
      <c r="C69"/>
      <c r="D69"/>
      <c r="E69"/>
      <c r="F69"/>
      <c r="G69"/>
      <c r="H69"/>
      <c r="I69"/>
      <c r="L69" s="30"/>
      <c r="M69"/>
      <c r="N69"/>
      <c r="O69"/>
      <c r="P69"/>
      <c r="Q69"/>
      <c r="R69" s="30"/>
      <c r="S69" s="363"/>
      <c r="T69" s="363"/>
      <c r="U69" s="363"/>
      <c r="V69" s="363"/>
      <c r="W69" s="363"/>
      <c r="X69" s="363"/>
      <c r="Y69" s="363"/>
      <c r="Z69" s="363"/>
      <c r="AA69" s="363"/>
      <c r="AB69" s="363"/>
      <c r="AC69" s="363"/>
      <c r="AD69" s="363"/>
      <c r="AE69" s="363"/>
      <c r="AF69" s="363"/>
      <c r="AG69" s="363"/>
      <c r="AH69" s="363"/>
      <c r="AI69" s="363"/>
      <c r="AJ69" s="363"/>
      <c r="AK69" s="364"/>
      <c r="AL69" s="364"/>
      <c r="AM69" s="364"/>
      <c r="AN69" s="364"/>
      <c r="AO69" s="364"/>
      <c r="AP69" s="364"/>
      <c r="AQ69" s="364"/>
      <c r="AR69" s="364"/>
      <c r="AS69" s="364"/>
      <c r="AT69" s="364"/>
      <c r="AU69" s="364"/>
      <c r="AV69" s="364"/>
      <c r="AW69" s="364"/>
      <c r="AX69" s="364"/>
      <c r="AY69" s="364"/>
      <c r="AZ69" s="364"/>
      <c r="BA69" s="364"/>
      <c r="BB69" s="364"/>
      <c r="BC69" s="364"/>
      <c r="BD69" s="364"/>
    </row>
    <row r="70" spans="1:56 1027:1028" customFormat="1" ht="39" thickBot="1">
      <c r="A70" s="34"/>
      <c r="B70" s="199" t="s">
        <v>81</v>
      </c>
      <c r="C70" s="32" t="s">
        <v>182</v>
      </c>
      <c r="D70" s="32" t="s">
        <v>314</v>
      </c>
      <c r="E70" s="32" t="s">
        <v>181</v>
      </c>
      <c r="F70" s="244" t="s">
        <v>330</v>
      </c>
      <c r="H70" s="43"/>
      <c r="I70" s="30"/>
      <c r="M70" s="30"/>
      <c r="N70" s="30"/>
      <c r="O70" s="34"/>
      <c r="P70" s="34"/>
      <c r="Q70" s="30"/>
    </row>
    <row r="71" spans="1:56 1027:1028" ht="16.5" thickBot="1">
      <c r="A71" s="203" t="s">
        <v>252</v>
      </c>
      <c r="B71" s="205">
        <f>B65</f>
        <v>285699</v>
      </c>
      <c r="C71" s="204">
        <f>C65+C45+C37+C29</f>
        <v>-5464.658144126357</v>
      </c>
      <c r="D71" s="204">
        <f>D65+D45+D37+D29</f>
        <v>-2004.5502347417837</v>
      </c>
      <c r="E71" s="552">
        <f>E65</f>
        <v>-28300.122753555886</v>
      </c>
      <c r="F71" s="245">
        <f>B71+E71</f>
        <v>257398.87724644411</v>
      </c>
      <c r="G71"/>
      <c r="H71" s="46"/>
      <c r="I71" s="89"/>
      <c r="J71" s="30"/>
      <c r="K71" s="30"/>
      <c r="L71" s="30"/>
      <c r="M71" s="30"/>
      <c r="N71" s="30"/>
      <c r="Q71" s="30"/>
      <c r="R71" s="30"/>
      <c r="S71" s="36"/>
      <c r="T71" s="36"/>
      <c r="U71" s="36"/>
      <c r="V71" s="36"/>
      <c r="W71" s="36"/>
      <c r="X71" s="36"/>
      <c r="Y71" s="36"/>
      <c r="Z71" s="36"/>
      <c r="AA71" s="36"/>
      <c r="AB71" s="36"/>
      <c r="AC71" s="36"/>
      <c r="AD71" s="36"/>
      <c r="AE71" s="36"/>
      <c r="AF71" s="36"/>
      <c r="AG71" s="36"/>
      <c r="AH71" s="36"/>
      <c r="AI71" s="36"/>
      <c r="AJ71" s="36"/>
      <c r="AK71" s="33"/>
      <c r="AL71" s="33"/>
      <c r="AM71" s="33"/>
      <c r="AN71" s="33"/>
      <c r="AO71" s="33"/>
      <c r="AP71" s="33"/>
      <c r="AQ71" s="33"/>
      <c r="AR71" s="33"/>
      <c r="AS71" s="33"/>
      <c r="AT71" s="33"/>
      <c r="AU71" s="33"/>
      <c r="AV71" s="33"/>
      <c r="AW71" s="33"/>
      <c r="AX71" s="33"/>
      <c r="AY71" s="33"/>
      <c r="AZ71" s="33"/>
      <c r="BA71" s="33"/>
      <c r="BB71" s="33"/>
      <c r="BC71" s="33"/>
      <c r="BD71" s="33"/>
    </row>
    <row r="72" spans="1:56 1027:1028" s="37" customFormat="1" ht="18.75">
      <c r="A72" s="620" t="s">
        <v>254</v>
      </c>
      <c r="B72" s="620"/>
      <c r="C72" s="620"/>
      <c r="D72" s="620"/>
      <c r="E72" s="620"/>
      <c r="F72" s="551">
        <f>F71*40%</f>
        <v>102959.55089857765</v>
      </c>
      <c r="G72"/>
      <c r="L72" s="30"/>
      <c r="Q72" s="30"/>
      <c r="R72" s="30"/>
      <c r="S72" s="42"/>
      <c r="T72" s="54"/>
      <c r="U72" s="54"/>
      <c r="V72" s="54"/>
      <c r="W72" s="54"/>
      <c r="X72" s="54"/>
      <c r="Y72" s="54"/>
      <c r="Z72" s="54"/>
      <c r="AA72" s="54"/>
      <c r="AB72" s="54"/>
      <c r="AC72" s="54"/>
      <c r="AD72" s="54"/>
      <c r="AE72" s="54"/>
      <c r="AF72" s="54"/>
      <c r="AG72" s="54"/>
      <c r="AH72" s="54"/>
      <c r="AI72" s="54"/>
      <c r="AJ72" s="54"/>
      <c r="AK72" s="54"/>
      <c r="AL72" s="54"/>
      <c r="AM72" s="54"/>
    </row>
    <row r="73" spans="1:56 1027:1028" s="37" customFormat="1" ht="18.75">
      <c r="A73" s="381"/>
      <c r="B73" s="381"/>
      <c r="C73" s="381"/>
      <c r="D73" s="381"/>
      <c r="E73" s="381"/>
      <c r="F73" s="380"/>
      <c r="G73"/>
      <c r="L73" s="30"/>
      <c r="Q73" s="30"/>
      <c r="R73" s="30"/>
      <c r="S73" s="42"/>
      <c r="T73" s="54"/>
      <c r="U73" s="54"/>
      <c r="V73" s="54"/>
      <c r="W73" s="54"/>
      <c r="X73" s="54"/>
      <c r="Y73" s="54"/>
      <c r="Z73" s="54"/>
      <c r="AA73" s="54"/>
      <c r="AB73" s="54"/>
      <c r="AC73" s="54"/>
      <c r="AD73" s="54"/>
      <c r="AE73" s="54"/>
      <c r="AF73" s="54"/>
      <c r="AG73" s="54"/>
      <c r="AH73" s="54"/>
      <c r="AI73" s="54"/>
      <c r="AJ73" s="54"/>
      <c r="AK73" s="54"/>
      <c r="AL73" s="54"/>
      <c r="AM73" s="54"/>
    </row>
    <row r="74" spans="1:56 1027:1028" ht="18.75">
      <c r="A74" s="629" t="s">
        <v>255</v>
      </c>
      <c r="B74" s="629"/>
      <c r="C74" s="629"/>
      <c r="D74" s="629"/>
      <c r="E74" s="629"/>
      <c r="F74" s="553">
        <f>F72+F57</f>
        <v>128520.22455071119</v>
      </c>
      <c r="G74"/>
      <c r="O74"/>
      <c r="P74"/>
      <c r="Q74"/>
      <c r="R74"/>
      <c r="S74"/>
      <c r="T74"/>
      <c r="U74"/>
      <c r="V74"/>
    </row>
    <row r="75" spans="1:56 1027:1028" ht="18.75">
      <c r="A75" s="629" t="s">
        <v>184</v>
      </c>
      <c r="B75" s="629"/>
      <c r="C75" s="629"/>
      <c r="D75" s="629"/>
      <c r="E75" s="629"/>
      <c r="F75" s="553">
        <f>30%*F74</f>
        <v>38556.067365213356</v>
      </c>
      <c r="G75"/>
      <c r="J75" s="85"/>
      <c r="O75"/>
      <c r="P75"/>
      <c r="Q75"/>
      <c r="R75"/>
      <c r="S75"/>
      <c r="T75"/>
      <c r="U75"/>
      <c r="V75"/>
    </row>
    <row r="76" spans="1:56 1027:1028" ht="21.75" thickBot="1">
      <c r="A76" s="86"/>
      <c r="C76" s="87"/>
      <c r="D76" s="87"/>
      <c r="E76" s="88"/>
      <c r="F76"/>
      <c r="N76"/>
      <c r="O76"/>
      <c r="P76"/>
      <c r="Q76"/>
      <c r="R76"/>
      <c r="S76"/>
      <c r="T76"/>
      <c r="U76"/>
      <c r="AMN76" s="30"/>
    </row>
    <row r="77" spans="1:56 1027:1028" ht="32.25" thickBot="1">
      <c r="A77" s="395"/>
      <c r="B77" s="395"/>
      <c r="C77" s="556" t="s">
        <v>258</v>
      </c>
      <c r="D77" s="554" t="s">
        <v>259</v>
      </c>
      <c r="E77"/>
      <c r="M77"/>
      <c r="N77"/>
      <c r="O77"/>
      <c r="P77"/>
      <c r="Q77"/>
      <c r="R77"/>
      <c r="S77"/>
      <c r="T77"/>
      <c r="AMM77" s="30"/>
      <c r="AMN77" s="30"/>
    </row>
    <row r="78" spans="1:56 1027:1028" ht="31.5">
      <c r="A78" s="396" t="s">
        <v>260</v>
      </c>
      <c r="B78" s="404" t="s">
        <v>261</v>
      </c>
      <c r="C78" s="557" t="s">
        <v>262</v>
      </c>
      <c r="D78" s="555" t="s">
        <v>262</v>
      </c>
      <c r="E78"/>
      <c r="M78"/>
      <c r="N78"/>
      <c r="O78"/>
      <c r="P78"/>
      <c r="Q78"/>
      <c r="R78"/>
      <c r="S78"/>
      <c r="T78"/>
      <c r="AMM78" s="30"/>
      <c r="AMN78" s="30"/>
    </row>
    <row r="79" spans="1:56 1027:1028" ht="15.75">
      <c r="A79" s="397" t="s">
        <v>263</v>
      </c>
      <c r="B79" s="405" t="s">
        <v>264</v>
      </c>
      <c r="C79" s="558"/>
      <c r="D79" s="411"/>
      <c r="E79"/>
      <c r="M79"/>
      <c r="N79"/>
      <c r="O79"/>
      <c r="P79"/>
      <c r="Q79"/>
      <c r="R79"/>
      <c r="S79"/>
      <c r="T79"/>
      <c r="AMM79" s="30"/>
      <c r="AMN79" s="30"/>
    </row>
    <row r="80" spans="1:56 1027:1028" ht="15">
      <c r="A80" s="398"/>
      <c r="B80" s="406" t="s">
        <v>265</v>
      </c>
      <c r="C80" s="559"/>
      <c r="D80" s="412"/>
      <c r="E80"/>
      <c r="M80"/>
      <c r="N80"/>
      <c r="O80"/>
      <c r="P80"/>
      <c r="Q80"/>
      <c r="R80"/>
      <c r="S80"/>
      <c r="T80"/>
      <c r="AMM80" s="30"/>
      <c r="AMN80" s="30"/>
    </row>
    <row r="81" spans="1:5 1027:1028" ht="15.75">
      <c r="A81" s="398"/>
      <c r="B81" s="407" t="s">
        <v>266</v>
      </c>
      <c r="C81" s="560"/>
      <c r="D81" s="413"/>
      <c r="E81"/>
      <c r="AMM81" s="30"/>
      <c r="AMN81" s="30"/>
    </row>
    <row r="82" spans="1:5 1027:1028" ht="15.75">
      <c r="A82" s="399" t="s">
        <v>272</v>
      </c>
      <c r="B82" s="408" t="s">
        <v>273</v>
      </c>
      <c r="C82" s="561"/>
      <c r="D82" s="409"/>
      <c r="AMM82" s="30"/>
      <c r="AMN82" s="30"/>
    </row>
    <row r="83" spans="1:5 1027:1028" ht="15">
      <c r="A83" s="398"/>
      <c r="B83"/>
      <c r="C83"/>
      <c r="D83"/>
      <c r="E83"/>
      <c r="AMM83" s="30"/>
      <c r="AMN83" s="30"/>
    </row>
    <row r="84" spans="1:5 1027:1028" ht="15.75">
      <c r="A84" s="399" t="s">
        <v>267</v>
      </c>
      <c r="B84" s="405" t="s">
        <v>268</v>
      </c>
      <c r="C84" s="562">
        <f>F74</f>
        <v>128520.22455071119</v>
      </c>
      <c r="D84" s="563">
        <f>F74</f>
        <v>128520.22455071119</v>
      </c>
      <c r="E84"/>
      <c r="AMM84" s="30"/>
      <c r="AMN84" s="30"/>
    </row>
    <row r="85" spans="1:5 1027:1028" ht="15">
      <c r="A85" s="398"/>
      <c r="B85" s="405" t="s">
        <v>269</v>
      </c>
      <c r="C85" s="564"/>
      <c r="D85" s="565"/>
      <c r="E85"/>
      <c r="AMM85" s="30"/>
      <c r="AMN85" s="30"/>
    </row>
    <row r="86" spans="1:5 1027:1028" ht="15">
      <c r="A86" s="398"/>
      <c r="B86" s="405" t="s">
        <v>270</v>
      </c>
      <c r="C86" s="564"/>
      <c r="D86" s="565"/>
      <c r="AMM86" s="30"/>
      <c r="AMN86" s="30"/>
    </row>
    <row r="87" spans="1:5 1027:1028" ht="15">
      <c r="A87" s="398"/>
      <c r="B87" s="405" t="s">
        <v>271</v>
      </c>
      <c r="C87" s="564"/>
      <c r="D87" s="565"/>
      <c r="AMM87" s="30"/>
      <c r="AMN87" s="30"/>
    </row>
    <row r="88" spans="1:5 1027:1028" ht="15">
      <c r="A88" s="398"/>
      <c r="B88" s="405" t="s">
        <v>274</v>
      </c>
      <c r="C88" s="564"/>
      <c r="D88" s="565"/>
      <c r="AMM88" s="30"/>
      <c r="AMN88" s="30"/>
    </row>
    <row r="89" spans="1:5 1027:1028" ht="15">
      <c r="A89" s="398"/>
      <c r="B89" s="405" t="s">
        <v>275</v>
      </c>
      <c r="C89" s="564"/>
      <c r="D89" s="565"/>
      <c r="AMM89" s="30"/>
      <c r="AMN89" s="30"/>
    </row>
    <row r="90" spans="1:5 1027:1028" ht="16.5" thickBot="1">
      <c r="A90" s="398"/>
      <c r="B90" s="566" t="s">
        <v>266</v>
      </c>
      <c r="C90" s="567"/>
      <c r="D90" s="568"/>
      <c r="AMM90" s="30"/>
      <c r="AMN90" s="30"/>
    </row>
    <row r="91" spans="1:5 1027:1028" ht="16.5" thickTop="1">
      <c r="A91" s="398"/>
      <c r="B91" s="571" t="s">
        <v>332</v>
      </c>
      <c r="C91" s="569">
        <f>SUBTOTAL(9,C84:C90)</f>
        <v>128520.22455071119</v>
      </c>
      <c r="D91" s="570">
        <f>SUBTOTAL(9,D84:D90)</f>
        <v>128520.22455071119</v>
      </c>
      <c r="AMM91" s="30"/>
      <c r="AMN91" s="30"/>
    </row>
    <row r="92" spans="1:5 1027:1028" ht="15.75">
      <c r="A92" s="400"/>
      <c r="B92" s="571" t="s">
        <v>331</v>
      </c>
      <c r="C92" s="572">
        <f>C91/($F$71+$F$56)</f>
        <v>0.42840074850237064</v>
      </c>
      <c r="D92" s="572">
        <f>D91/($F$71+$F$56)</f>
        <v>0.42840074850237064</v>
      </c>
      <c r="AMM92" s="30"/>
      <c r="AMN92" s="30"/>
    </row>
    <row r="93" spans="1:5 1027:1028" ht="16.5" thickBot="1">
      <c r="A93" s="401"/>
      <c r="B93" s="402" t="s">
        <v>84</v>
      </c>
      <c r="C93" s="410">
        <f>SUBTOTAL(9,C79:C92)</f>
        <v>128520.65295145969</v>
      </c>
      <c r="D93" s="403">
        <v>128520.65295145969</v>
      </c>
      <c r="AMM93" s="30"/>
      <c r="AMN93" s="30"/>
    </row>
    <row r="94" spans="1:5 1027:1028">
      <c r="B94" s="93"/>
      <c r="AMN94" s="30"/>
    </row>
    <row r="95" spans="1:5 1027:1028">
      <c r="B95" s="93"/>
    </row>
    <row r="96" spans="1:5 1027:1028">
      <c r="B96" s="93"/>
    </row>
    <row r="97" spans="2:2">
      <c r="B97" s="93"/>
    </row>
    <row r="98" spans="2:2">
      <c r="B98" s="93"/>
    </row>
    <row r="99" spans="2:2">
      <c r="B99" s="93"/>
    </row>
    <row r="100" spans="2:2">
      <c r="B100" s="93"/>
    </row>
    <row r="121" s="37" customFormat="1" ht="14.25" customHeight="1"/>
    <row r="123" s="37" customFormat="1" ht="15" customHeight="1"/>
  </sheetData>
  <mergeCells count="37">
    <mergeCell ref="A74:E74"/>
    <mergeCell ref="A75:E75"/>
    <mergeCell ref="K15:N15"/>
    <mergeCell ref="C25:C26"/>
    <mergeCell ref="C33:C34"/>
    <mergeCell ref="C41:C42"/>
    <mergeCell ref="C49:C50"/>
    <mergeCell ref="D25:D27"/>
    <mergeCell ref="D41:D43"/>
    <mergeCell ref="D49:D51"/>
    <mergeCell ref="D33:D35"/>
    <mergeCell ref="A15:G21"/>
    <mergeCell ref="E41:E44"/>
    <mergeCell ref="I63:J63"/>
    <mergeCell ref="O47:P47"/>
    <mergeCell ref="A59:F59"/>
    <mergeCell ref="A47:F47"/>
    <mergeCell ref="A72:E72"/>
    <mergeCell ref="E61:E64"/>
    <mergeCell ref="F61:F64"/>
    <mergeCell ref="O59:P59"/>
    <mergeCell ref="A57:E57"/>
    <mergeCell ref="O23:P23"/>
    <mergeCell ref="O31:P31"/>
    <mergeCell ref="I26:J26"/>
    <mergeCell ref="O39:P39"/>
    <mergeCell ref="A23:F23"/>
    <mergeCell ref="A31:F31"/>
    <mergeCell ref="A39:F39"/>
    <mergeCell ref="AI23:AJ23"/>
    <mergeCell ref="AI29:AJ29"/>
    <mergeCell ref="AC23:AD23"/>
    <mergeCell ref="AE23:AF23"/>
    <mergeCell ref="AG23:AH23"/>
    <mergeCell ref="AG29:AH29"/>
    <mergeCell ref="AC29:AD29"/>
    <mergeCell ref="AE29:AF29"/>
  </mergeCells>
  <pageMargins left="0.59055118110236227" right="0.15748031496062992" top="0.23622047244094491" bottom="0.19685039370078741" header="0.15748031496062992" footer="0.15748031496062992"/>
  <pageSetup paperSize="8" scale="63" orientation="portrait" r:id="rId1"/>
  <headerFooter>
    <oddHeader>&amp;R&amp;"Calibri,Gras italique"&amp;12Edité le &amp;D</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NL51"/>
  <sheetViews>
    <sheetView zoomScale="80" zoomScaleNormal="80" workbookViewId="0">
      <selection activeCell="A51" sqref="A51"/>
    </sheetView>
  </sheetViews>
  <sheetFormatPr baseColWidth="10" defaultColWidth="11.42578125" defaultRowHeight="12.75" outlineLevelRow="1" outlineLevelCol="1"/>
  <cols>
    <col min="1" max="1" width="17.5703125" style="39" customWidth="1"/>
    <col min="2" max="2" width="30.5703125" style="39" customWidth="1" outlineLevel="1"/>
    <col min="3" max="3" width="24.7109375" style="39" customWidth="1" outlineLevel="1"/>
    <col min="4" max="4" width="21.28515625" style="39" customWidth="1" outlineLevel="1"/>
    <col min="5" max="5" width="16" style="39" customWidth="1" outlineLevel="1"/>
    <col min="6" max="6" width="17.28515625" style="39" customWidth="1"/>
    <col min="7" max="7" width="16.140625" style="39" customWidth="1" outlineLevel="1"/>
    <col min="8" max="8" width="11.42578125" style="39" customWidth="1" outlineLevel="1"/>
    <col min="9" max="9" width="13.42578125" style="39" customWidth="1"/>
    <col min="10" max="10" width="17" style="39" customWidth="1" outlineLevel="1"/>
    <col min="11" max="11" width="18.85546875" style="39" customWidth="1" outlineLevel="1"/>
    <col min="12" max="12" width="15.42578125" style="39" customWidth="1" outlineLevel="1"/>
    <col min="13" max="13" width="13.28515625" style="39" customWidth="1"/>
    <col min="14" max="14" width="14.7109375" style="39" customWidth="1" outlineLevel="1"/>
    <col min="15" max="15" width="18.85546875" style="39" customWidth="1"/>
    <col min="16" max="17" width="11.42578125" style="39" customWidth="1" outlineLevel="1"/>
    <col min="18" max="18" width="13.28515625" style="39" customWidth="1" outlineLevel="1"/>
    <col min="19" max="19" width="13.140625" style="39" customWidth="1"/>
    <col min="20" max="21" width="11.42578125" style="39" customWidth="1" outlineLevel="1"/>
    <col min="22" max="22" width="13.28515625" style="39" customWidth="1" outlineLevel="1"/>
    <col min="23" max="24" width="13.140625" style="39" customWidth="1"/>
    <col min="25" max="25" width="19" style="39" customWidth="1"/>
    <col min="26" max="26" width="37" style="39" customWidth="1"/>
    <col min="27" max="16384" width="11.42578125" style="39"/>
  </cols>
  <sheetData>
    <row r="1" spans="1:1052" ht="21" thickBot="1">
      <c r="A1" s="26" t="s">
        <v>172</v>
      </c>
      <c r="B1" s="38"/>
      <c r="C1" s="38"/>
      <c r="D1" s="38"/>
      <c r="E1" s="38"/>
      <c r="G1" s="334" t="s">
        <v>191</v>
      </c>
      <c r="H1" s="334"/>
      <c r="I1" s="334"/>
      <c r="J1" s="334" t="s">
        <v>192</v>
      </c>
      <c r="K1" s="334"/>
      <c r="L1" s="334"/>
      <c r="M1" s="335"/>
      <c r="N1" s="335" t="s">
        <v>190</v>
      </c>
      <c r="O1" s="335"/>
      <c r="P1" s="335" t="s">
        <v>189</v>
      </c>
      <c r="Q1" s="335"/>
      <c r="R1" s="38"/>
      <c r="S1" s="38"/>
      <c r="T1" s="335" t="s">
        <v>189</v>
      </c>
      <c r="U1" s="335"/>
      <c r="V1" s="38"/>
      <c r="W1" s="38"/>
      <c r="X1" s="38"/>
      <c r="Y1" s="38"/>
      <c r="Z1" s="41"/>
      <c r="AA1" s="41"/>
      <c r="AB1" s="41"/>
      <c r="AC1" s="41"/>
      <c r="AD1" s="41"/>
      <c r="AE1" s="41"/>
      <c r="AF1" s="41"/>
      <c r="AG1" s="41"/>
      <c r="AH1" s="41"/>
      <c r="AI1" s="41"/>
      <c r="AJ1" s="41"/>
      <c r="AK1" s="41"/>
      <c r="AL1" s="41"/>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row>
    <row r="2" spans="1:1052" s="90" customFormat="1" ht="21.75" thickBot="1">
      <c r="A2" s="8"/>
      <c r="B2" s="94"/>
      <c r="C2" s="94"/>
      <c r="D2" s="94"/>
      <c r="E2" s="94"/>
      <c r="F2" s="94"/>
      <c r="G2" s="676" t="s">
        <v>102</v>
      </c>
      <c r="H2" s="677"/>
      <c r="I2" s="677"/>
      <c r="J2" s="676" t="s">
        <v>103</v>
      </c>
      <c r="K2" s="677"/>
      <c r="L2" s="677"/>
      <c r="M2" s="677"/>
      <c r="N2" s="676" t="s">
        <v>112</v>
      </c>
      <c r="O2" s="678"/>
      <c r="P2" s="676" t="s">
        <v>291</v>
      </c>
      <c r="Q2" s="688"/>
      <c r="R2" s="688"/>
      <c r="S2" s="688"/>
      <c r="T2" s="676" t="s">
        <v>295</v>
      </c>
      <c r="U2" s="688"/>
      <c r="V2" s="688"/>
      <c r="W2" s="689"/>
      <c r="X2" s="703" t="s">
        <v>308</v>
      </c>
      <c r="Y2" s="673" t="s">
        <v>110</v>
      </c>
      <c r="Z2" s="710" t="s">
        <v>109</v>
      </c>
      <c r="AA2"/>
      <c r="AB2"/>
      <c r="AC2"/>
      <c r="AD2"/>
      <c r="AE2"/>
      <c r="AF2"/>
      <c r="AG2"/>
      <c r="AH2"/>
      <c r="AI2"/>
      <c r="AK2" s="40"/>
      <c r="AL2" s="40"/>
      <c r="AM2" s="40"/>
      <c r="AN2" s="40"/>
      <c r="AO2" s="40"/>
      <c r="AP2" s="40"/>
      <c r="AQ2" s="40"/>
      <c r="AR2" s="40"/>
      <c r="AS2" s="40"/>
      <c r="AT2" s="40"/>
      <c r="AU2" s="91"/>
      <c r="AV2" s="91"/>
      <c r="AW2" s="91"/>
      <c r="AX2" s="91"/>
      <c r="AY2" s="91"/>
      <c r="AZ2" s="91"/>
      <c r="BA2" s="91"/>
      <c r="BB2" s="91"/>
      <c r="BC2" s="91"/>
      <c r="BD2" s="91"/>
      <c r="BE2" s="91"/>
      <c r="BF2" s="91"/>
      <c r="BG2" s="91"/>
      <c r="BH2" s="91"/>
      <c r="BI2" s="91"/>
      <c r="BJ2" s="91"/>
      <c r="BK2" s="91"/>
    </row>
    <row r="3" spans="1:1052" ht="15" customHeight="1">
      <c r="A3" s="652" t="s">
        <v>5</v>
      </c>
      <c r="B3" s="652" t="s">
        <v>66</v>
      </c>
      <c r="C3" s="652" t="s">
        <v>286</v>
      </c>
      <c r="D3" s="652" t="s">
        <v>105</v>
      </c>
      <c r="E3" s="690" t="s">
        <v>287</v>
      </c>
      <c r="F3" s="652" t="s">
        <v>104</v>
      </c>
      <c r="G3" s="658" t="s">
        <v>106</v>
      </c>
      <c r="H3" s="661" t="s">
        <v>107</v>
      </c>
      <c r="I3" s="664" t="s">
        <v>77</v>
      </c>
      <c r="J3" s="697" t="s">
        <v>292</v>
      </c>
      <c r="K3" s="243" t="s">
        <v>68</v>
      </c>
      <c r="L3" s="243" t="s">
        <v>111</v>
      </c>
      <c r="M3" s="661" t="s">
        <v>77</v>
      </c>
      <c r="N3" s="679" t="s">
        <v>113</v>
      </c>
      <c r="O3" s="276" t="s">
        <v>114</v>
      </c>
      <c r="P3" s="693" t="s">
        <v>116</v>
      </c>
      <c r="Q3" s="682" t="s">
        <v>117</v>
      </c>
      <c r="R3" s="685" t="s">
        <v>118</v>
      </c>
      <c r="S3" s="707" t="s">
        <v>307</v>
      </c>
      <c r="T3" s="693" t="s">
        <v>116</v>
      </c>
      <c r="U3" s="682" t="s">
        <v>117</v>
      </c>
      <c r="V3" s="685" t="s">
        <v>118</v>
      </c>
      <c r="W3" s="679" t="s">
        <v>307</v>
      </c>
      <c r="X3" s="704"/>
      <c r="Y3" s="674"/>
      <c r="Z3" s="711"/>
      <c r="AA3"/>
      <c r="AB3"/>
      <c r="AC3"/>
      <c r="AD3"/>
      <c r="AE3"/>
      <c r="AF3"/>
      <c r="AG3"/>
      <c r="AH3"/>
      <c r="AI3"/>
      <c r="AJ3" s="38"/>
      <c r="AK3" s="40"/>
      <c r="AL3" s="40"/>
      <c r="AM3" s="40"/>
      <c r="AN3" s="40"/>
      <c r="AO3" s="40"/>
      <c r="AP3" s="40"/>
      <c r="AQ3" s="40"/>
      <c r="AR3" s="40"/>
      <c r="AS3" s="40"/>
      <c r="AT3" s="40"/>
      <c r="AU3" s="41"/>
      <c r="AV3" s="41"/>
      <c r="AW3" s="41"/>
      <c r="AX3" s="41"/>
      <c r="AY3" s="41"/>
      <c r="AZ3" s="41"/>
      <c r="BA3" s="41"/>
      <c r="BB3" s="41"/>
      <c r="BC3" s="41"/>
      <c r="BD3" s="41"/>
      <c r="BE3" s="41"/>
      <c r="BF3" s="41"/>
      <c r="BG3" s="41"/>
      <c r="BH3" s="41"/>
      <c r="BI3" s="41"/>
      <c r="BJ3" s="41"/>
      <c r="BK3" s="41"/>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row>
    <row r="4" spans="1:1052" ht="15" customHeight="1">
      <c r="A4" s="653"/>
      <c r="B4" s="653"/>
      <c r="C4" s="653"/>
      <c r="D4" s="653"/>
      <c r="E4" s="691"/>
      <c r="F4" s="653"/>
      <c r="G4" s="659"/>
      <c r="H4" s="662"/>
      <c r="I4" s="665"/>
      <c r="J4" s="698"/>
      <c r="K4" s="667">
        <v>17.5</v>
      </c>
      <c r="L4" s="670">
        <f>'Frais déplacement'!D9</f>
        <v>0.4</v>
      </c>
      <c r="M4" s="662"/>
      <c r="N4" s="680"/>
      <c r="O4" s="277">
        <f>Structu</f>
        <v>80</v>
      </c>
      <c r="P4" s="694"/>
      <c r="Q4" s="683"/>
      <c r="R4" s="686"/>
      <c r="S4" s="708"/>
      <c r="T4" s="694"/>
      <c r="U4" s="683"/>
      <c r="V4" s="686"/>
      <c r="W4" s="680"/>
      <c r="X4" s="704"/>
      <c r="Y4" s="674"/>
      <c r="Z4" s="711"/>
      <c r="AA4"/>
      <c r="AB4"/>
      <c r="AC4"/>
      <c r="AD4"/>
      <c r="AE4"/>
      <c r="AF4"/>
      <c r="AG4"/>
      <c r="AH4"/>
      <c r="AI4"/>
      <c r="AJ4" s="38"/>
      <c r="AK4" s="40"/>
      <c r="AL4" s="40"/>
      <c r="AM4" s="40"/>
      <c r="AN4" s="40"/>
      <c r="AO4" s="40"/>
      <c r="AP4" s="40"/>
      <c r="AQ4" s="40"/>
      <c r="AR4" s="40"/>
      <c r="AS4" s="40"/>
      <c r="AT4" s="40"/>
      <c r="AU4" s="41"/>
      <c r="AV4" s="41"/>
      <c r="AW4" s="41"/>
      <c r="AX4" s="41"/>
      <c r="AY4" s="41"/>
      <c r="AZ4" s="41"/>
      <c r="BA4" s="41"/>
      <c r="BB4" s="41"/>
      <c r="BC4" s="41"/>
      <c r="BD4" s="41"/>
      <c r="BE4" s="41"/>
      <c r="BF4" s="41"/>
      <c r="BG4" s="41"/>
      <c r="BH4" s="41"/>
      <c r="BI4" s="41"/>
      <c r="BJ4" s="41"/>
      <c r="BK4" s="41"/>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row>
    <row r="5" spans="1:1052" ht="15" customHeight="1">
      <c r="A5" s="653"/>
      <c r="B5" s="653"/>
      <c r="C5" s="653"/>
      <c r="D5" s="653"/>
      <c r="E5" s="691"/>
      <c r="F5" s="653"/>
      <c r="G5" s="659"/>
      <c r="H5" s="662"/>
      <c r="I5" s="665"/>
      <c r="J5" s="698"/>
      <c r="K5" s="668"/>
      <c r="L5" s="671"/>
      <c r="M5" s="662"/>
      <c r="N5" s="680"/>
      <c r="O5" s="277">
        <f>Structv</f>
        <v>60</v>
      </c>
      <c r="P5" s="694"/>
      <c r="Q5" s="683"/>
      <c r="R5" s="686"/>
      <c r="S5" s="708"/>
      <c r="T5" s="694"/>
      <c r="U5" s="683"/>
      <c r="V5" s="686"/>
      <c r="W5" s="680"/>
      <c r="X5" s="704"/>
      <c r="Y5" s="674"/>
      <c r="Z5" s="711"/>
      <c r="AA5"/>
      <c r="AB5"/>
      <c r="AC5"/>
      <c r="AD5"/>
      <c r="AE5"/>
      <c r="AF5"/>
      <c r="AG5"/>
      <c r="AH5"/>
      <c r="AI5"/>
      <c r="AJ5" s="38"/>
      <c r="AK5" s="40"/>
      <c r="AL5" s="40"/>
      <c r="AM5" s="40"/>
      <c r="AN5" s="40"/>
      <c r="AO5" s="40"/>
      <c r="AP5" s="40"/>
      <c r="AQ5" s="40"/>
      <c r="AR5" s="40"/>
      <c r="AS5" s="40"/>
      <c r="AT5" s="40"/>
      <c r="AU5" s="41"/>
      <c r="AV5" s="41"/>
      <c r="AW5" s="41"/>
      <c r="AX5" s="41"/>
      <c r="AY5" s="41"/>
      <c r="AZ5" s="41"/>
      <c r="BA5" s="41"/>
      <c r="BB5" s="41"/>
      <c r="BC5" s="41"/>
      <c r="BD5" s="41"/>
      <c r="BE5" s="41"/>
      <c r="BF5" s="41"/>
      <c r="BG5" s="41"/>
      <c r="BH5" s="41"/>
      <c r="BI5" s="41"/>
      <c r="BJ5" s="41"/>
      <c r="BK5" s="41"/>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c r="ANF5" s="38"/>
      <c r="ANG5" s="38"/>
      <c r="ANH5" s="38"/>
      <c r="ANI5" s="38"/>
      <c r="ANJ5" s="38"/>
      <c r="ANK5" s="38"/>
      <c r="ANL5" s="38"/>
    </row>
    <row r="6" spans="1:1052" ht="15" customHeight="1">
      <c r="A6" s="653"/>
      <c r="B6" s="653"/>
      <c r="C6" s="653"/>
      <c r="D6" s="653"/>
      <c r="E6" s="691"/>
      <c r="F6" s="653"/>
      <c r="G6" s="659"/>
      <c r="H6" s="662"/>
      <c r="I6" s="665"/>
      <c r="J6" s="698"/>
      <c r="K6" s="668"/>
      <c r="L6" s="671"/>
      <c r="M6" s="662"/>
      <c r="N6" s="680"/>
      <c r="O6" s="277">
        <f>Structw</f>
        <v>110</v>
      </c>
      <c r="P6" s="694"/>
      <c r="Q6" s="683"/>
      <c r="R6" s="686"/>
      <c r="S6" s="708"/>
      <c r="T6" s="694"/>
      <c r="U6" s="683"/>
      <c r="V6" s="686"/>
      <c r="W6" s="680"/>
      <c r="X6" s="704"/>
      <c r="Y6" s="674"/>
      <c r="Z6" s="711"/>
      <c r="AA6"/>
      <c r="AB6"/>
      <c r="AC6"/>
      <c r="AD6"/>
      <c r="AE6"/>
      <c r="AF6"/>
      <c r="AG6"/>
      <c r="AH6"/>
      <c r="AI6"/>
      <c r="AJ6" s="38"/>
      <c r="AK6" s="40"/>
      <c r="AL6" s="40"/>
      <c r="AM6" s="40"/>
      <c r="AN6" s="40"/>
      <c r="AO6" s="40"/>
      <c r="AP6" s="40"/>
      <c r="AQ6" s="40"/>
      <c r="AR6" s="40"/>
      <c r="AS6" s="40"/>
      <c r="AT6" s="40"/>
      <c r="AU6" s="41"/>
      <c r="AV6" s="41"/>
      <c r="AW6" s="41"/>
      <c r="AX6" s="41"/>
      <c r="AY6" s="41"/>
      <c r="AZ6" s="41"/>
      <c r="BA6" s="41"/>
      <c r="BB6" s="41"/>
      <c r="BC6" s="41"/>
      <c r="BD6" s="41"/>
      <c r="BE6" s="41"/>
      <c r="BF6" s="41"/>
      <c r="BG6" s="41"/>
      <c r="BH6" s="41"/>
      <c r="BI6" s="41"/>
      <c r="BJ6" s="41"/>
      <c r="BK6" s="41"/>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row>
    <row r="7" spans="1:1052" ht="15" customHeight="1">
      <c r="A7" s="653"/>
      <c r="B7" s="653"/>
      <c r="C7" s="653"/>
      <c r="D7" s="653"/>
      <c r="E7" s="691"/>
      <c r="F7" s="653"/>
      <c r="G7" s="659"/>
      <c r="H7" s="662"/>
      <c r="I7" s="665"/>
      <c r="J7" s="698"/>
      <c r="K7" s="668"/>
      <c r="L7" s="671"/>
      <c r="M7" s="662"/>
      <c r="N7" s="680"/>
      <c r="O7" s="277">
        <f>Structx</f>
        <v>48</v>
      </c>
      <c r="P7" s="694"/>
      <c r="Q7" s="683"/>
      <c r="R7" s="706"/>
      <c r="S7" s="708"/>
      <c r="T7" s="694"/>
      <c r="U7" s="683"/>
      <c r="V7" s="686"/>
      <c r="W7" s="680"/>
      <c r="X7" s="704"/>
      <c r="Y7" s="674"/>
      <c r="Z7" s="711"/>
      <c r="AA7"/>
      <c r="AB7"/>
      <c r="AC7"/>
      <c r="AD7"/>
      <c r="AE7"/>
      <c r="AF7"/>
      <c r="AG7"/>
      <c r="AH7"/>
      <c r="AI7"/>
      <c r="AJ7" s="38"/>
      <c r="AK7" s="40"/>
      <c r="AL7" s="40"/>
      <c r="AM7" s="40"/>
      <c r="AN7" s="40"/>
      <c r="AO7" s="40"/>
      <c r="AP7" s="40"/>
      <c r="AQ7" s="40"/>
      <c r="AR7" s="40"/>
      <c r="AS7" s="40"/>
      <c r="AT7" s="40"/>
      <c r="AU7" s="41"/>
      <c r="AV7" s="41"/>
      <c r="AW7" s="41"/>
      <c r="AX7" s="41"/>
      <c r="AY7" s="41"/>
      <c r="AZ7" s="41"/>
      <c r="BA7" s="41"/>
      <c r="BB7" s="41"/>
      <c r="BC7" s="41"/>
      <c r="BD7" s="41"/>
      <c r="BE7" s="41"/>
      <c r="BF7" s="41"/>
      <c r="BG7" s="41"/>
      <c r="BH7" s="41"/>
      <c r="BI7" s="41"/>
      <c r="BJ7" s="41"/>
      <c r="BK7" s="41"/>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row>
    <row r="8" spans="1:1052" ht="15.75" customHeight="1">
      <c r="A8" s="653"/>
      <c r="B8" s="653"/>
      <c r="C8" s="653"/>
      <c r="D8" s="653"/>
      <c r="E8" s="691"/>
      <c r="F8" s="653"/>
      <c r="G8" s="659"/>
      <c r="H8" s="662"/>
      <c r="I8" s="665"/>
      <c r="J8" s="698"/>
      <c r="K8" s="668"/>
      <c r="L8" s="671"/>
      <c r="M8" s="662"/>
      <c r="N8" s="680"/>
      <c r="O8" s="277">
        <f>Structy</f>
        <v>75</v>
      </c>
      <c r="P8" s="694"/>
      <c r="Q8" s="683"/>
      <c r="R8" s="706"/>
      <c r="S8" s="708"/>
      <c r="T8" s="694"/>
      <c r="U8" s="683"/>
      <c r="V8" s="686"/>
      <c r="W8" s="680"/>
      <c r="X8" s="704"/>
      <c r="Y8" s="674"/>
      <c r="Z8" s="711"/>
      <c r="AA8"/>
      <c r="AB8"/>
      <c r="AC8"/>
      <c r="AD8"/>
      <c r="AE8"/>
      <c r="AF8"/>
      <c r="AG8"/>
      <c r="AH8"/>
      <c r="AI8"/>
      <c r="AJ8" s="38"/>
      <c r="AK8" s="40"/>
      <c r="AL8" s="40"/>
      <c r="AM8" s="40"/>
      <c r="AN8" s="40"/>
      <c r="AO8" s="40"/>
      <c r="AP8" s="40"/>
      <c r="AQ8" s="40"/>
      <c r="AR8" s="40"/>
      <c r="AS8" s="40"/>
      <c r="AT8" s="40"/>
      <c r="AU8" s="41"/>
      <c r="AV8" s="41"/>
      <c r="AW8" s="41"/>
      <c r="AX8" s="41"/>
      <c r="AY8" s="41"/>
      <c r="AZ8" s="41"/>
      <c r="BA8" s="41"/>
      <c r="BB8" s="41"/>
      <c r="BC8" s="41"/>
      <c r="BD8" s="41"/>
      <c r="BE8" s="41"/>
      <c r="BF8" s="41"/>
      <c r="BG8" s="41"/>
      <c r="BH8" s="41"/>
      <c r="BI8" s="41"/>
      <c r="BJ8" s="41"/>
      <c r="BK8" s="41"/>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row>
    <row r="9" spans="1:1052" ht="15" customHeight="1" thickBot="1">
      <c r="A9" s="654"/>
      <c r="B9" s="654"/>
      <c r="C9" s="654"/>
      <c r="D9" s="654"/>
      <c r="E9" s="692"/>
      <c r="F9" s="654"/>
      <c r="G9" s="660"/>
      <c r="H9" s="663"/>
      <c r="I9" s="666"/>
      <c r="J9" s="699"/>
      <c r="K9" s="669"/>
      <c r="L9" s="672"/>
      <c r="M9" s="663"/>
      <c r="N9" s="681"/>
      <c r="O9" s="277">
        <f>Structz</f>
        <v>120</v>
      </c>
      <c r="P9" s="695"/>
      <c r="Q9" s="684"/>
      <c r="R9" s="687"/>
      <c r="S9" s="709"/>
      <c r="T9" s="695"/>
      <c r="U9" s="684"/>
      <c r="V9" s="687"/>
      <c r="W9" s="681"/>
      <c r="X9" s="705"/>
      <c r="Y9" s="675"/>
      <c r="Z9" s="712"/>
      <c r="AA9"/>
      <c r="AB9"/>
      <c r="AC9"/>
      <c r="AD9"/>
      <c r="AE9"/>
      <c r="AF9"/>
      <c r="AG9"/>
      <c r="AH9"/>
      <c r="AI9"/>
      <c r="AJ9" s="38"/>
      <c r="AK9" s="40"/>
      <c r="AL9" s="40"/>
      <c r="AM9" s="40"/>
      <c r="AN9" s="40"/>
      <c r="AO9" s="40"/>
      <c r="AP9" s="40"/>
      <c r="AQ9" s="40"/>
      <c r="AR9" s="40"/>
      <c r="AS9" s="40"/>
      <c r="AT9" s="40"/>
      <c r="AU9" s="41"/>
      <c r="AV9" s="41"/>
      <c r="AW9" s="41"/>
      <c r="AX9" s="41"/>
      <c r="AY9" s="41"/>
      <c r="AZ9" s="41"/>
      <c r="BA9" s="41"/>
      <c r="BB9" s="41"/>
      <c r="BC9" s="41"/>
      <c r="BD9" s="41"/>
      <c r="BE9" s="41"/>
      <c r="BF9" s="41"/>
      <c r="BG9" s="41"/>
      <c r="BH9" s="41"/>
      <c r="BI9" s="41"/>
      <c r="BJ9" s="41"/>
      <c r="BK9" s="41"/>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row>
    <row r="10" spans="1:1052" ht="15" customHeight="1" outlineLevel="1">
      <c r="A10" s="273" t="s">
        <v>158</v>
      </c>
      <c r="B10" s="649" t="s">
        <v>161</v>
      </c>
      <c r="C10" s="305"/>
      <c r="D10" s="306"/>
      <c r="E10" s="307"/>
      <c r="F10" s="308"/>
      <c r="G10" s="309"/>
      <c r="H10" s="324"/>
      <c r="I10" s="327" t="str">
        <f t="shared" ref="I10:I12" si="0">IF(G10&gt;0,G10*H10,"")</f>
        <v/>
      </c>
      <c r="J10" s="265"/>
      <c r="K10" s="418"/>
      <c r="L10" s="263"/>
      <c r="M10" s="333" t="str">
        <f t="shared" ref="M10:M39" si="1">(IF(J10&lt;&gt;"",K10*$K$4+L10*$L$4,""))</f>
        <v/>
      </c>
      <c r="N10" s="286" t="str">
        <f t="shared" ref="N10:N12" si="2">IF(G10&lt;&gt;"",G10,"")</f>
        <v/>
      </c>
      <c r="O10" s="327" t="str">
        <f>IF(N10&lt;&gt;"",N10*$O$4,"")</f>
        <v/>
      </c>
      <c r="P10" s="101"/>
      <c r="Q10" s="108"/>
      <c r="R10" s="105"/>
      <c r="S10" s="287">
        <f>Q10*R10</f>
        <v>0</v>
      </c>
      <c r="T10" s="101"/>
      <c r="U10" s="108"/>
      <c r="V10" s="105"/>
      <c r="W10" s="287">
        <f>U10*V10</f>
        <v>0</v>
      </c>
      <c r="X10" s="478">
        <f>S10+W10</f>
        <v>0</v>
      </c>
      <c r="Y10" s="655">
        <f>SUM(I10:I15,O10:O15,M10:M15,S10:S15,W10:W15)</f>
        <v>4393.46</v>
      </c>
      <c r="Z10" s="700"/>
      <c r="AA10"/>
      <c r="AB10"/>
      <c r="AC10"/>
      <c r="AD10"/>
      <c r="AE10"/>
      <c r="AF10"/>
      <c r="AG10"/>
      <c r="AH10"/>
      <c r="AI10"/>
      <c r="AJ10" s="38"/>
      <c r="AK10" s="40"/>
      <c r="AL10" s="40"/>
      <c r="AM10" s="40"/>
      <c r="AN10" s="40"/>
      <c r="AO10" s="40"/>
      <c r="AP10" s="40"/>
      <c r="AQ10" s="40"/>
      <c r="AR10" s="40"/>
      <c r="AS10" s="40"/>
      <c r="AT10" s="40"/>
      <c r="AU10" s="41"/>
      <c r="AV10" s="41"/>
      <c r="AW10" s="41"/>
      <c r="AX10" s="41"/>
      <c r="AY10" s="41"/>
      <c r="AZ10" s="41"/>
      <c r="BA10" s="41"/>
      <c r="BB10" s="41"/>
      <c r="BC10" s="41"/>
      <c r="BD10" s="41"/>
      <c r="BE10" s="41"/>
      <c r="BF10" s="41"/>
      <c r="BG10" s="41"/>
      <c r="BH10" s="41"/>
      <c r="BI10" s="41"/>
      <c r="BJ10" s="41"/>
      <c r="BK10" s="41"/>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row>
    <row r="11" spans="1:1052" ht="15.75" customHeight="1" outlineLevel="1">
      <c r="A11" s="274" t="s">
        <v>159</v>
      </c>
      <c r="B11" s="650"/>
      <c r="C11" s="310"/>
      <c r="D11" s="311" t="s">
        <v>164</v>
      </c>
      <c r="E11" s="312"/>
      <c r="F11" s="313" t="s">
        <v>185</v>
      </c>
      <c r="G11" s="314">
        <v>5</v>
      </c>
      <c r="H11" s="322">
        <v>250</v>
      </c>
      <c r="I11" s="328">
        <f t="shared" si="0"/>
        <v>1250</v>
      </c>
      <c r="J11" s="96"/>
      <c r="K11" s="419"/>
      <c r="L11" s="264"/>
      <c r="M11" s="331" t="str">
        <f t="shared" si="1"/>
        <v/>
      </c>
      <c r="N11" s="134">
        <f t="shared" si="2"/>
        <v>5</v>
      </c>
      <c r="O11" s="328">
        <f>IF(N11&lt;&gt;"",N11*$O$5,"")</f>
        <v>300</v>
      </c>
      <c r="P11" s="102"/>
      <c r="Q11" s="109">
        <v>250</v>
      </c>
      <c r="R11" s="106">
        <v>3</v>
      </c>
      <c r="S11" s="99">
        <f t="shared" ref="S11:S39" si="3">Q11*R11</f>
        <v>750</v>
      </c>
      <c r="T11" s="102"/>
      <c r="U11" s="109"/>
      <c r="V11" s="106"/>
      <c r="W11" s="99">
        <f t="shared" ref="W11:W39" si="4">U11*V11</f>
        <v>0</v>
      </c>
      <c r="X11" s="331">
        <f t="shared" ref="X11:X39" si="5">S11+W11</f>
        <v>750</v>
      </c>
      <c r="Y11" s="656"/>
      <c r="Z11" s="701"/>
      <c r="AA11"/>
      <c r="AB11"/>
      <c r="AC11"/>
      <c r="AD11"/>
      <c r="AE11"/>
      <c r="AF11"/>
      <c r="AG11"/>
      <c r="AH11"/>
      <c r="AI11"/>
      <c r="AJ11" s="38"/>
      <c r="AK11" s="40"/>
      <c r="AL11" s="40"/>
      <c r="AM11" s="40"/>
      <c r="AN11" s="40"/>
      <c r="AO11" s="40"/>
      <c r="AP11" s="40"/>
      <c r="AQ11" s="40"/>
      <c r="AR11" s="40"/>
      <c r="AS11" s="40"/>
      <c r="AT11" s="40"/>
      <c r="AU11" s="41"/>
      <c r="AV11" s="41"/>
      <c r="AW11" s="41"/>
      <c r="AX11" s="41"/>
      <c r="AY11" s="41"/>
      <c r="AZ11" s="41"/>
      <c r="BA11" s="41"/>
      <c r="BB11" s="41"/>
      <c r="BC11" s="41"/>
      <c r="BD11" s="41"/>
      <c r="BE11" s="41"/>
      <c r="BF11" s="41"/>
      <c r="BG11" s="41"/>
      <c r="BH11" s="41"/>
      <c r="BI11" s="41"/>
      <c r="BJ11" s="41"/>
      <c r="BK11" s="41"/>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row>
    <row r="12" spans="1:1052" s="445" customFormat="1" ht="15.75" customHeight="1" outlineLevel="1">
      <c r="A12" s="274" t="s">
        <v>160</v>
      </c>
      <c r="B12" s="650"/>
      <c r="C12" s="310"/>
      <c r="D12" s="311"/>
      <c r="E12" s="312"/>
      <c r="F12" s="313"/>
      <c r="G12" s="314"/>
      <c r="H12" s="322"/>
      <c r="I12" s="328" t="str">
        <f t="shared" si="0"/>
        <v/>
      </c>
      <c r="J12" s="96"/>
      <c r="K12" s="419"/>
      <c r="L12" s="262"/>
      <c r="M12" s="440" t="str">
        <f t="shared" si="1"/>
        <v/>
      </c>
      <c r="N12" s="134" t="str">
        <f t="shared" si="2"/>
        <v/>
      </c>
      <c r="O12" s="328" t="str">
        <f>IF(N12&lt;&gt;"",N12*$O$6,"")</f>
        <v/>
      </c>
      <c r="P12" s="102"/>
      <c r="Q12" s="441"/>
      <c r="R12" s="442"/>
      <c r="S12" s="443">
        <f t="shared" si="3"/>
        <v>0</v>
      </c>
      <c r="T12" s="102"/>
      <c r="U12" s="441"/>
      <c r="V12" s="442"/>
      <c r="W12" s="443">
        <f t="shared" si="4"/>
        <v>0</v>
      </c>
      <c r="X12" s="331">
        <f t="shared" si="5"/>
        <v>0</v>
      </c>
      <c r="Y12" s="656"/>
      <c r="Z12" s="701"/>
      <c r="AA12" s="444"/>
      <c r="AB12" s="444"/>
      <c r="AC12" s="444"/>
      <c r="AD12" s="444"/>
      <c r="AE12" s="444"/>
      <c r="AF12" s="444"/>
      <c r="AG12" s="444"/>
      <c r="AH12" s="444"/>
      <c r="AI12" s="444"/>
      <c r="AK12" s="446"/>
      <c r="AL12" s="446"/>
      <c r="AM12" s="446"/>
      <c r="AN12" s="446"/>
      <c r="AO12" s="446"/>
      <c r="AP12" s="446"/>
      <c r="AQ12" s="446"/>
      <c r="AR12" s="446"/>
      <c r="AS12" s="446"/>
      <c r="AT12" s="446"/>
      <c r="AU12" s="447"/>
      <c r="AV12" s="447"/>
      <c r="AW12" s="447"/>
      <c r="AX12" s="447"/>
      <c r="AY12" s="447"/>
      <c r="AZ12" s="447"/>
      <c r="BA12" s="447"/>
      <c r="BB12" s="447"/>
      <c r="BC12" s="447"/>
      <c r="BD12" s="447"/>
      <c r="BE12" s="447"/>
      <c r="BF12" s="447"/>
      <c r="BG12" s="447"/>
      <c r="BH12" s="447"/>
      <c r="BI12" s="447"/>
      <c r="BJ12" s="447"/>
      <c r="BK12" s="447"/>
    </row>
    <row r="13" spans="1:1052" ht="15.75" customHeight="1" outlineLevel="1">
      <c r="A13" s="426" t="s">
        <v>158</v>
      </c>
      <c r="B13" s="650"/>
      <c r="C13" s="427">
        <v>46174</v>
      </c>
      <c r="D13" s="428" t="s">
        <v>186</v>
      </c>
      <c r="E13" s="429">
        <v>10</v>
      </c>
      <c r="F13" s="430" t="s">
        <v>187</v>
      </c>
      <c r="G13" s="431">
        <v>5</v>
      </c>
      <c r="H13" s="324">
        <v>188.22</v>
      </c>
      <c r="I13" s="432">
        <f>IF(G13&gt;0,G13*H13,"")</f>
        <v>941.1</v>
      </c>
      <c r="J13" s="433">
        <v>46174</v>
      </c>
      <c r="K13" s="434">
        <v>1</v>
      </c>
      <c r="L13" s="435">
        <v>120</v>
      </c>
      <c r="M13" s="333">
        <f t="shared" si="1"/>
        <v>65.5</v>
      </c>
      <c r="N13" s="286">
        <f>IF(G13&lt;&gt;"",G13,"")</f>
        <v>5</v>
      </c>
      <c r="O13" s="432">
        <f>IF(N13&lt;&gt;"",N13*$O$7,"")</f>
        <v>240</v>
      </c>
      <c r="P13" s="436"/>
      <c r="Q13" s="437"/>
      <c r="R13" s="438"/>
      <c r="S13" s="439">
        <f t="shared" si="3"/>
        <v>0</v>
      </c>
      <c r="T13" s="436"/>
      <c r="U13" s="437"/>
      <c r="V13" s="438"/>
      <c r="W13" s="439">
        <f t="shared" si="4"/>
        <v>0</v>
      </c>
      <c r="X13" s="331">
        <f t="shared" si="5"/>
        <v>0</v>
      </c>
      <c r="Y13" s="656"/>
      <c r="Z13" s="701"/>
      <c r="AA13"/>
      <c r="AB13"/>
      <c r="AC13"/>
      <c r="AD13"/>
      <c r="AE13"/>
      <c r="AF13"/>
      <c r="AG13"/>
      <c r="AH13"/>
      <c r="AI13"/>
      <c r="AJ13" s="38"/>
      <c r="AK13" s="40"/>
      <c r="AL13" s="40"/>
      <c r="AM13" s="40"/>
      <c r="AN13" s="40"/>
      <c r="AO13" s="40"/>
      <c r="AP13" s="40"/>
      <c r="AQ13" s="40"/>
      <c r="AR13" s="40"/>
      <c r="AS13" s="40"/>
      <c r="AT13" s="40"/>
      <c r="AU13" s="41"/>
      <c r="AV13" s="41"/>
      <c r="AW13" s="41"/>
      <c r="AX13" s="41"/>
      <c r="AY13" s="41"/>
      <c r="AZ13" s="41"/>
      <c r="BA13" s="41"/>
      <c r="BB13" s="41"/>
      <c r="BC13" s="41"/>
      <c r="BD13" s="41"/>
      <c r="BE13" s="41"/>
      <c r="BF13" s="41"/>
      <c r="BG13" s="41"/>
      <c r="BH13" s="41"/>
      <c r="BI13" s="41"/>
      <c r="BJ13" s="41"/>
      <c r="BK13" s="41"/>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row>
    <row r="14" spans="1:1052" ht="15" customHeight="1" outlineLevel="1">
      <c r="A14" s="274" t="s">
        <v>159</v>
      </c>
      <c r="B14" s="650"/>
      <c r="C14" s="310"/>
      <c r="D14" s="311"/>
      <c r="E14" s="312"/>
      <c r="F14" s="313" t="s">
        <v>185</v>
      </c>
      <c r="G14" s="314"/>
      <c r="H14" s="322"/>
      <c r="I14" s="328" t="str">
        <f t="shared" ref="I14:I15" si="6">IF(G14&gt;0,G14*H14,"")</f>
        <v/>
      </c>
      <c r="J14" s="96"/>
      <c r="K14" s="419"/>
      <c r="L14" s="264"/>
      <c r="M14" s="331" t="str">
        <f t="shared" si="1"/>
        <v/>
      </c>
      <c r="N14" s="134" t="str">
        <f t="shared" ref="N14:N15" si="7">IF(G14&lt;&gt;"",G14,"")</f>
        <v/>
      </c>
      <c r="O14" s="328" t="str">
        <f>IF(N14&lt;&gt;"",N14*$O$8,"")</f>
        <v/>
      </c>
      <c r="P14" s="102"/>
      <c r="Q14" s="109"/>
      <c r="R14" s="106"/>
      <c r="S14" s="99">
        <f t="shared" si="3"/>
        <v>0</v>
      </c>
      <c r="T14" s="102"/>
      <c r="U14" s="109"/>
      <c r="V14" s="106"/>
      <c r="W14" s="99">
        <f t="shared" si="4"/>
        <v>0</v>
      </c>
      <c r="X14" s="331">
        <f t="shared" si="5"/>
        <v>0</v>
      </c>
      <c r="Y14" s="656"/>
      <c r="Z14" s="701"/>
      <c r="AA14"/>
      <c r="AB14"/>
      <c r="AC14"/>
      <c r="AD14"/>
      <c r="AE14"/>
      <c r="AF14"/>
      <c r="AG14"/>
      <c r="AH14"/>
      <c r="AI14"/>
      <c r="AJ14" s="38"/>
      <c r="AK14" s="40"/>
      <c r="AL14" s="40"/>
      <c r="AM14" s="40"/>
      <c r="AN14" s="40"/>
      <c r="AO14" s="40"/>
      <c r="AP14" s="40"/>
      <c r="AQ14" s="40"/>
      <c r="AR14" s="40"/>
      <c r="AS14" s="40"/>
      <c r="AT14" s="40"/>
      <c r="AU14" s="41"/>
      <c r="AV14" s="41"/>
      <c r="AW14" s="41"/>
      <c r="AX14" s="41"/>
      <c r="AY14" s="41"/>
      <c r="AZ14" s="41"/>
      <c r="BA14" s="41"/>
      <c r="BB14" s="41"/>
      <c r="BC14" s="41"/>
      <c r="BD14" s="41"/>
      <c r="BE14" s="41"/>
      <c r="BF14" s="41"/>
      <c r="BG14" s="41"/>
      <c r="BH14" s="41"/>
      <c r="BI14" s="41"/>
      <c r="BJ14" s="41"/>
      <c r="BK14" s="41"/>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row>
    <row r="15" spans="1:1052" s="90" customFormat="1" ht="15.75" customHeight="1" outlineLevel="1" thickBot="1">
      <c r="A15" s="275" t="s">
        <v>160</v>
      </c>
      <c r="B15" s="651"/>
      <c r="C15" s="317">
        <v>46174</v>
      </c>
      <c r="D15" s="315"/>
      <c r="E15" s="318"/>
      <c r="F15" s="319" t="s">
        <v>188</v>
      </c>
      <c r="G15" s="320">
        <v>2</v>
      </c>
      <c r="H15" s="323">
        <v>270.68</v>
      </c>
      <c r="I15" s="329">
        <f t="shared" si="6"/>
        <v>541.36</v>
      </c>
      <c r="J15" s="96">
        <v>46174</v>
      </c>
      <c r="K15" s="419">
        <v>1</v>
      </c>
      <c r="L15" s="262">
        <v>120</v>
      </c>
      <c r="M15" s="332">
        <f t="shared" si="1"/>
        <v>65.5</v>
      </c>
      <c r="N15" s="325">
        <f t="shared" si="7"/>
        <v>2</v>
      </c>
      <c r="O15" s="329">
        <f>IF(N15&lt;&gt;"",N15*$O$9,"")</f>
        <v>240</v>
      </c>
      <c r="P15" s="102"/>
      <c r="Q15" s="110"/>
      <c r="R15" s="107"/>
      <c r="S15" s="100">
        <f t="shared" si="3"/>
        <v>0</v>
      </c>
      <c r="T15" s="102"/>
      <c r="U15" s="110"/>
      <c r="V15" s="107"/>
      <c r="W15" s="100">
        <f t="shared" si="4"/>
        <v>0</v>
      </c>
      <c r="X15" s="479">
        <f t="shared" si="5"/>
        <v>0</v>
      </c>
      <c r="Y15" s="657"/>
      <c r="Z15" s="702"/>
      <c r="AA15"/>
      <c r="AB15"/>
      <c r="AC15"/>
      <c r="AD15"/>
      <c r="AE15"/>
      <c r="AF15"/>
      <c r="AG15"/>
      <c r="AH15"/>
      <c r="AI15"/>
      <c r="AK15" s="40"/>
      <c r="AL15" s="40"/>
      <c r="AM15" s="40"/>
      <c r="AN15" s="40"/>
      <c r="AO15" s="40"/>
      <c r="AP15" s="40"/>
      <c r="AQ15" s="40"/>
      <c r="AR15" s="40"/>
      <c r="AS15" s="40"/>
      <c r="AT15" s="40"/>
      <c r="AU15" s="91"/>
      <c r="AV15" s="91"/>
      <c r="AW15" s="91"/>
      <c r="AX15" s="91"/>
      <c r="AY15" s="91"/>
      <c r="AZ15" s="91"/>
      <c r="BA15" s="91"/>
      <c r="BB15" s="91"/>
      <c r="BC15" s="91"/>
      <c r="BD15" s="91"/>
      <c r="BE15" s="91"/>
      <c r="BF15" s="91"/>
      <c r="BG15" s="91"/>
      <c r="BH15" s="91"/>
      <c r="BI15" s="91"/>
      <c r="BJ15" s="91"/>
      <c r="BK15" s="91"/>
    </row>
    <row r="16" spans="1:1052" ht="15" customHeight="1" outlineLevel="1">
      <c r="A16" s="273" t="s">
        <v>158</v>
      </c>
      <c r="B16" s="649" t="s">
        <v>162</v>
      </c>
      <c r="C16" s="305"/>
      <c r="D16" s="306" t="s">
        <v>164</v>
      </c>
      <c r="E16" s="307"/>
      <c r="F16" s="308" t="s">
        <v>288</v>
      </c>
      <c r="G16" s="309">
        <v>1</v>
      </c>
      <c r="H16" s="324">
        <v>350</v>
      </c>
      <c r="I16" s="327">
        <f t="shared" ref="I16:I18" si="8">IF(G16&gt;0,G16*H16,"")</f>
        <v>350</v>
      </c>
      <c r="J16" s="265"/>
      <c r="K16" s="418"/>
      <c r="L16" s="263"/>
      <c r="M16" s="333" t="str">
        <f t="shared" si="1"/>
        <v/>
      </c>
      <c r="N16" s="286">
        <f t="shared" ref="N16:N18" si="9">IF(G16&lt;&gt;"",G16,"")</f>
        <v>1</v>
      </c>
      <c r="O16" s="327">
        <f>IF(N16&lt;&gt;"",N16*$O$4,"")</f>
        <v>80</v>
      </c>
      <c r="P16" s="101"/>
      <c r="Q16" s="108"/>
      <c r="R16" s="105"/>
      <c r="S16" s="287">
        <f t="shared" si="3"/>
        <v>0</v>
      </c>
      <c r="T16" s="101"/>
      <c r="U16" s="108"/>
      <c r="V16" s="105"/>
      <c r="W16" s="287">
        <f t="shared" si="4"/>
        <v>0</v>
      </c>
      <c r="X16" s="478">
        <f t="shared" si="5"/>
        <v>0</v>
      </c>
      <c r="Y16" s="655">
        <f>SUM(I16:I21,O16:O21,M16:M21,S16:S21,W16:W21)</f>
        <v>7427.3600000000006</v>
      </c>
      <c r="Z16" s="700"/>
      <c r="AA16"/>
      <c r="AB16"/>
      <c r="AC16"/>
      <c r="AD16"/>
      <c r="AE16"/>
      <c r="AF16"/>
      <c r="AG16"/>
      <c r="AH16"/>
      <c r="AI16"/>
      <c r="AJ16" s="38"/>
      <c r="AK16" s="40"/>
      <c r="AL16" s="40"/>
      <c r="AM16" s="40"/>
      <c r="AN16" s="40"/>
      <c r="AO16" s="40"/>
      <c r="AP16" s="40"/>
      <c r="AQ16" s="40"/>
      <c r="AR16" s="40"/>
      <c r="AS16" s="40"/>
      <c r="AT16" s="40"/>
      <c r="AU16" s="41"/>
      <c r="AV16" s="41"/>
      <c r="AW16" s="41"/>
      <c r="AX16" s="41"/>
      <c r="AY16" s="41"/>
      <c r="AZ16" s="41"/>
      <c r="BA16" s="41"/>
      <c r="BB16" s="41"/>
      <c r="BC16" s="41"/>
      <c r="BD16" s="41"/>
      <c r="BE16" s="41"/>
      <c r="BF16" s="41"/>
      <c r="BG16" s="41"/>
      <c r="BH16" s="41"/>
      <c r="BI16" s="41"/>
      <c r="BJ16" s="41"/>
      <c r="BK16" s="41"/>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row>
    <row r="17" spans="1:1052" ht="15.75" customHeight="1" outlineLevel="1">
      <c r="A17" s="274" t="s">
        <v>159</v>
      </c>
      <c r="B17" s="650"/>
      <c r="C17" s="310"/>
      <c r="D17" s="311" t="s">
        <v>164</v>
      </c>
      <c r="E17" s="312"/>
      <c r="F17" s="313"/>
      <c r="G17" s="314">
        <v>5</v>
      </c>
      <c r="H17" s="322">
        <v>250</v>
      </c>
      <c r="I17" s="328">
        <f t="shared" si="8"/>
        <v>1250</v>
      </c>
      <c r="J17" s="96"/>
      <c r="K17" s="419"/>
      <c r="L17" s="264"/>
      <c r="M17" s="331" t="str">
        <f t="shared" si="1"/>
        <v/>
      </c>
      <c r="N17" s="134">
        <f t="shared" si="9"/>
        <v>5</v>
      </c>
      <c r="O17" s="328">
        <f>IF(N17&lt;&gt;"",N17*$O$5,"")</f>
        <v>300</v>
      </c>
      <c r="P17" s="102"/>
      <c r="Q17" s="109"/>
      <c r="R17" s="106"/>
      <c r="S17" s="99">
        <f t="shared" si="3"/>
        <v>0</v>
      </c>
      <c r="T17" s="102"/>
      <c r="U17" s="109">
        <v>400</v>
      </c>
      <c r="V17" s="106">
        <v>10</v>
      </c>
      <c r="W17" s="99">
        <f t="shared" si="4"/>
        <v>4000</v>
      </c>
      <c r="X17" s="331">
        <f t="shared" si="5"/>
        <v>4000</v>
      </c>
      <c r="Y17" s="656"/>
      <c r="Z17" s="701"/>
      <c r="AA17"/>
      <c r="AB17"/>
      <c r="AC17"/>
      <c r="AD17"/>
      <c r="AE17"/>
      <c r="AF17"/>
      <c r="AG17"/>
      <c r="AH17"/>
      <c r="AI17"/>
      <c r="AJ17" s="38"/>
      <c r="AK17" s="40"/>
      <c r="AL17" s="40"/>
      <c r="AM17" s="40"/>
      <c r="AN17" s="40"/>
      <c r="AO17" s="40"/>
      <c r="AP17" s="40"/>
      <c r="AQ17" s="40"/>
      <c r="AR17" s="40"/>
      <c r="AS17" s="40"/>
      <c r="AT17" s="40"/>
      <c r="AU17" s="41"/>
      <c r="AV17" s="41"/>
      <c r="AW17" s="41"/>
      <c r="AX17" s="41"/>
      <c r="AY17" s="41"/>
      <c r="AZ17" s="41"/>
      <c r="BA17" s="41"/>
      <c r="BB17" s="41"/>
      <c r="BC17" s="41"/>
      <c r="BD17" s="41"/>
      <c r="BE17" s="41"/>
      <c r="BF17" s="41"/>
      <c r="BG17" s="41"/>
      <c r="BH17" s="41"/>
      <c r="BI17" s="41"/>
      <c r="BJ17" s="41"/>
      <c r="BK17" s="41"/>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row>
    <row r="18" spans="1:1052" s="445" customFormat="1" ht="15.75" customHeight="1" outlineLevel="1">
      <c r="A18" s="274" t="s">
        <v>160</v>
      </c>
      <c r="B18" s="650"/>
      <c r="C18" s="310"/>
      <c r="D18" s="311"/>
      <c r="E18" s="312"/>
      <c r="F18" s="313"/>
      <c r="G18" s="314"/>
      <c r="H18" s="322"/>
      <c r="I18" s="328" t="str">
        <f t="shared" si="8"/>
        <v/>
      </c>
      <c r="J18" s="96"/>
      <c r="K18" s="419"/>
      <c r="L18" s="262"/>
      <c r="M18" s="440" t="str">
        <f t="shared" si="1"/>
        <v/>
      </c>
      <c r="N18" s="134" t="str">
        <f t="shared" si="9"/>
        <v/>
      </c>
      <c r="O18" s="328" t="str">
        <f>IF(N18&lt;&gt;"",N18*$O$6,"")</f>
        <v/>
      </c>
      <c r="P18" s="102"/>
      <c r="Q18" s="441"/>
      <c r="R18" s="442"/>
      <c r="S18" s="443">
        <f t="shared" si="3"/>
        <v>0</v>
      </c>
      <c r="T18" s="102"/>
      <c r="U18" s="441"/>
      <c r="V18" s="442"/>
      <c r="W18" s="443">
        <f t="shared" si="4"/>
        <v>0</v>
      </c>
      <c r="X18" s="331">
        <f t="shared" si="5"/>
        <v>0</v>
      </c>
      <c r="Y18" s="656"/>
      <c r="Z18" s="701"/>
      <c r="AA18" s="444"/>
      <c r="AB18" s="444"/>
      <c r="AC18" s="444"/>
      <c r="AD18" s="444"/>
      <c r="AE18" s="444"/>
      <c r="AF18" s="444"/>
      <c r="AG18" s="444"/>
      <c r="AH18" s="444"/>
      <c r="AI18" s="444"/>
      <c r="AK18" s="446"/>
      <c r="AL18" s="446"/>
      <c r="AM18" s="446"/>
      <c r="AN18" s="446"/>
      <c r="AO18" s="446"/>
      <c r="AP18" s="446"/>
      <c r="AQ18" s="446"/>
      <c r="AR18" s="446"/>
      <c r="AS18" s="446"/>
      <c r="AT18" s="446"/>
      <c r="AU18" s="447"/>
      <c r="AV18" s="447"/>
      <c r="AW18" s="447"/>
      <c r="AX18" s="447"/>
      <c r="AY18" s="447"/>
      <c r="AZ18" s="447"/>
      <c r="BA18" s="447"/>
      <c r="BB18" s="447"/>
      <c r="BC18" s="447"/>
      <c r="BD18" s="447"/>
      <c r="BE18" s="447"/>
      <c r="BF18" s="447"/>
      <c r="BG18" s="447"/>
      <c r="BH18" s="447"/>
      <c r="BI18" s="447"/>
      <c r="BJ18" s="447"/>
      <c r="BK18" s="447"/>
    </row>
    <row r="19" spans="1:1052" ht="15.75" customHeight="1" outlineLevel="1">
      <c r="A19" s="426" t="s">
        <v>158</v>
      </c>
      <c r="B19" s="650"/>
      <c r="C19" s="427"/>
      <c r="D19" s="311"/>
      <c r="E19" s="429"/>
      <c r="F19" s="430"/>
      <c r="G19" s="431"/>
      <c r="H19" s="324"/>
      <c r="I19" s="432" t="str">
        <f>IF(G19&gt;0,G19*H19,"")</f>
        <v/>
      </c>
      <c r="J19" s="433"/>
      <c r="K19" s="434"/>
      <c r="L19" s="435"/>
      <c r="M19" s="333" t="str">
        <f t="shared" si="1"/>
        <v/>
      </c>
      <c r="N19" s="286" t="str">
        <f>IF(G19&lt;&gt;"",G19,"")</f>
        <v/>
      </c>
      <c r="O19" s="432" t="str">
        <f>IF(N19&lt;&gt;"",N19*$O$7,"")</f>
        <v/>
      </c>
      <c r="P19" s="436"/>
      <c r="Q19" s="437"/>
      <c r="R19" s="438"/>
      <c r="S19" s="439">
        <f t="shared" si="3"/>
        <v>0</v>
      </c>
      <c r="T19" s="436"/>
      <c r="U19" s="437"/>
      <c r="V19" s="438"/>
      <c r="W19" s="439">
        <f t="shared" si="4"/>
        <v>0</v>
      </c>
      <c r="X19" s="331">
        <f t="shared" si="5"/>
        <v>0</v>
      </c>
      <c r="Y19" s="656"/>
      <c r="Z19" s="701"/>
      <c r="AA19"/>
      <c r="AB19"/>
      <c r="AC19"/>
      <c r="AD19"/>
      <c r="AE19"/>
      <c r="AF19"/>
      <c r="AG19"/>
      <c r="AH19"/>
      <c r="AI19"/>
      <c r="AJ19" s="38"/>
      <c r="AK19" s="40"/>
      <c r="AL19" s="40"/>
      <c r="AM19" s="40"/>
      <c r="AN19" s="40"/>
      <c r="AO19" s="40"/>
      <c r="AP19" s="40"/>
      <c r="AQ19" s="40"/>
      <c r="AR19" s="40"/>
      <c r="AS19" s="40"/>
      <c r="AT19" s="40"/>
      <c r="AU19" s="41"/>
      <c r="AV19" s="41"/>
      <c r="AW19" s="41"/>
      <c r="AX19" s="41"/>
      <c r="AY19" s="41"/>
      <c r="AZ19" s="41"/>
      <c r="BA19" s="41"/>
      <c r="BB19" s="41"/>
      <c r="BC19" s="41"/>
      <c r="BD19" s="41"/>
      <c r="BE19" s="41"/>
      <c r="BF19" s="41"/>
      <c r="BG19" s="41"/>
      <c r="BH19" s="41"/>
      <c r="BI19" s="41"/>
      <c r="BJ19" s="41"/>
      <c r="BK19" s="41"/>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row>
    <row r="20" spans="1:1052" ht="15" customHeight="1" outlineLevel="1">
      <c r="A20" s="274" t="s">
        <v>159</v>
      </c>
      <c r="B20" s="650"/>
      <c r="C20" s="427">
        <v>46188</v>
      </c>
      <c r="D20" s="428" t="s">
        <v>186</v>
      </c>
      <c r="E20" s="429">
        <v>10</v>
      </c>
      <c r="F20" s="313"/>
      <c r="G20" s="314">
        <v>2</v>
      </c>
      <c r="H20" s="322">
        <v>175</v>
      </c>
      <c r="I20" s="328">
        <f t="shared" ref="I20:I21" si="10">IF(G20&gt;0,G20*H20,"")</f>
        <v>350</v>
      </c>
      <c r="J20" s="96">
        <v>46188</v>
      </c>
      <c r="K20" s="419">
        <v>2</v>
      </c>
      <c r="L20" s="264">
        <v>120</v>
      </c>
      <c r="M20" s="331">
        <f t="shared" si="1"/>
        <v>83</v>
      </c>
      <c r="N20" s="134">
        <f t="shared" ref="N20:N21" si="11">IF(G20&lt;&gt;"",G20,"")</f>
        <v>2</v>
      </c>
      <c r="O20" s="328">
        <f>IF(N20&lt;&gt;"",N20*$O$8,"")</f>
        <v>150</v>
      </c>
      <c r="P20" s="102"/>
      <c r="Q20" s="109"/>
      <c r="R20" s="106"/>
      <c r="S20" s="99">
        <f t="shared" si="3"/>
        <v>0</v>
      </c>
      <c r="T20" s="102"/>
      <c r="U20" s="109"/>
      <c r="V20" s="106"/>
      <c r="W20" s="99">
        <f t="shared" si="4"/>
        <v>0</v>
      </c>
      <c r="X20" s="331">
        <f t="shared" si="5"/>
        <v>0</v>
      </c>
      <c r="Y20" s="656"/>
      <c r="Z20" s="701"/>
      <c r="AA20"/>
      <c r="AB20"/>
      <c r="AC20"/>
      <c r="AD20"/>
      <c r="AE20"/>
      <c r="AF20"/>
      <c r="AG20"/>
      <c r="AH20"/>
      <c r="AI20"/>
      <c r="AJ20" s="38"/>
      <c r="AK20" s="40"/>
      <c r="AL20" s="40"/>
      <c r="AM20" s="40"/>
      <c r="AN20" s="40"/>
      <c r="AO20" s="40"/>
      <c r="AP20" s="40"/>
      <c r="AQ20" s="40"/>
      <c r="AR20" s="40"/>
      <c r="AS20" s="40"/>
      <c r="AT20" s="40"/>
      <c r="AU20" s="41"/>
      <c r="AV20" s="41"/>
      <c r="AW20" s="41"/>
      <c r="AX20" s="41"/>
      <c r="AY20" s="41"/>
      <c r="AZ20" s="41"/>
      <c r="BA20" s="41"/>
      <c r="BB20" s="41"/>
      <c r="BC20" s="41"/>
      <c r="BD20" s="41"/>
      <c r="BE20" s="41"/>
      <c r="BF20" s="41"/>
      <c r="BG20" s="41"/>
      <c r="BH20" s="41"/>
      <c r="BI20" s="41"/>
      <c r="BJ20" s="41"/>
      <c r="BK20" s="41"/>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row>
    <row r="21" spans="1:1052" s="90" customFormat="1" ht="15.75" customHeight="1" outlineLevel="1" thickBot="1">
      <c r="A21" s="275" t="s">
        <v>160</v>
      </c>
      <c r="B21" s="651"/>
      <c r="C21" s="317">
        <v>46188</v>
      </c>
      <c r="D21" s="428" t="s">
        <v>186</v>
      </c>
      <c r="E21" s="318">
        <v>10</v>
      </c>
      <c r="F21" s="319"/>
      <c r="G21" s="320">
        <v>2</v>
      </c>
      <c r="H21" s="323">
        <v>270.68</v>
      </c>
      <c r="I21" s="329">
        <f t="shared" si="10"/>
        <v>541.36</v>
      </c>
      <c r="J21" s="96">
        <v>46188</v>
      </c>
      <c r="K21" s="419">
        <v>2</v>
      </c>
      <c r="L21" s="262">
        <v>120</v>
      </c>
      <c r="M21" s="332">
        <f t="shared" si="1"/>
        <v>83</v>
      </c>
      <c r="N21" s="325">
        <f t="shared" si="11"/>
        <v>2</v>
      </c>
      <c r="O21" s="329">
        <f>IF(N21&lt;&gt;"",N21*$O$9,"")</f>
        <v>240</v>
      </c>
      <c r="P21" s="102"/>
      <c r="Q21" s="110"/>
      <c r="R21" s="107"/>
      <c r="S21" s="100">
        <f t="shared" si="3"/>
        <v>0</v>
      </c>
      <c r="T21" s="102"/>
      <c r="U21" s="110"/>
      <c r="V21" s="107"/>
      <c r="W21" s="100">
        <f t="shared" si="4"/>
        <v>0</v>
      </c>
      <c r="X21" s="479">
        <f t="shared" si="5"/>
        <v>0</v>
      </c>
      <c r="Y21" s="657"/>
      <c r="Z21" s="702"/>
      <c r="AA21"/>
      <c r="AB21"/>
      <c r="AC21"/>
      <c r="AD21"/>
      <c r="AE21"/>
      <c r="AF21"/>
      <c r="AG21"/>
      <c r="AH21"/>
      <c r="AI21"/>
      <c r="AK21" s="40"/>
      <c r="AL21" s="40"/>
      <c r="AM21" s="40"/>
      <c r="AN21" s="40"/>
      <c r="AO21" s="40"/>
      <c r="AP21" s="40"/>
      <c r="AQ21" s="40"/>
      <c r="AR21" s="40"/>
      <c r="AS21" s="40"/>
      <c r="AT21" s="40"/>
      <c r="AU21" s="91"/>
      <c r="AV21" s="91"/>
      <c r="AW21" s="91"/>
      <c r="AX21" s="91"/>
      <c r="AY21" s="91"/>
      <c r="AZ21" s="91"/>
      <c r="BA21" s="91"/>
      <c r="BB21" s="91"/>
      <c r="BC21" s="91"/>
      <c r="BD21" s="91"/>
      <c r="BE21" s="91"/>
      <c r="BF21" s="91"/>
      <c r="BG21" s="91"/>
      <c r="BH21" s="91"/>
      <c r="BI21" s="91"/>
      <c r="BJ21" s="91"/>
      <c r="BK21" s="91"/>
    </row>
    <row r="22" spans="1:1052" ht="15" customHeight="1" outlineLevel="1">
      <c r="A22" s="273" t="s">
        <v>158</v>
      </c>
      <c r="B22" s="649" t="s">
        <v>163</v>
      </c>
      <c r="C22" s="305"/>
      <c r="D22" s="306"/>
      <c r="E22" s="307"/>
      <c r="F22" s="308"/>
      <c r="G22" s="309"/>
      <c r="H22" s="324"/>
      <c r="I22" s="327" t="str">
        <f t="shared" ref="I22:I24" si="12">IF(G22&gt;0,G22*H22,"")</f>
        <v/>
      </c>
      <c r="J22" s="265"/>
      <c r="K22" s="418"/>
      <c r="L22" s="263"/>
      <c r="M22" s="333" t="str">
        <f t="shared" si="1"/>
        <v/>
      </c>
      <c r="N22" s="286" t="str">
        <f t="shared" ref="N22:N24" si="13">IF(G22&lt;&gt;"",G22,"")</f>
        <v/>
      </c>
      <c r="O22" s="327" t="str">
        <f t="shared" ref="O22" si="14">IF(N22&lt;&gt;"",N22*$O$4,"")</f>
        <v/>
      </c>
      <c r="P22" s="101"/>
      <c r="Q22" s="108"/>
      <c r="R22" s="105"/>
      <c r="S22" s="287">
        <f t="shared" si="3"/>
        <v>0</v>
      </c>
      <c r="T22" s="101"/>
      <c r="U22" s="108"/>
      <c r="V22" s="105"/>
      <c r="W22" s="287">
        <f t="shared" si="4"/>
        <v>0</v>
      </c>
      <c r="X22" s="478">
        <f t="shared" si="5"/>
        <v>0</v>
      </c>
      <c r="Y22" s="655">
        <f>SUM(I22:I27,O22:O27,M22:M27,S22:S27,W22:W27)</f>
        <v>0</v>
      </c>
      <c r="Z22" s="700"/>
      <c r="AA22"/>
      <c r="AB22"/>
      <c r="AC22"/>
      <c r="AD22"/>
      <c r="AE22"/>
      <c r="AF22"/>
      <c r="AG22"/>
      <c r="AH22"/>
      <c r="AI22"/>
      <c r="AJ22" s="38"/>
      <c r="AK22" s="40"/>
      <c r="AL22" s="40"/>
      <c r="AM22" s="40"/>
      <c r="AN22" s="40"/>
      <c r="AO22" s="40"/>
      <c r="AP22" s="40"/>
      <c r="AQ22" s="40"/>
      <c r="AR22" s="40"/>
      <c r="AS22" s="40"/>
      <c r="AT22" s="40"/>
      <c r="AU22" s="41"/>
      <c r="AV22" s="41"/>
      <c r="AW22" s="41"/>
      <c r="AX22" s="41"/>
      <c r="AY22" s="41"/>
      <c r="AZ22" s="41"/>
      <c r="BA22" s="41"/>
      <c r="BB22" s="41"/>
      <c r="BC22" s="41"/>
      <c r="BD22" s="41"/>
      <c r="BE22" s="41"/>
      <c r="BF22" s="41"/>
      <c r="BG22" s="41"/>
      <c r="BH22" s="41"/>
      <c r="BI22" s="41"/>
      <c r="BJ22" s="41"/>
      <c r="BK22" s="41"/>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row>
    <row r="23" spans="1:1052" ht="15.75" customHeight="1" outlineLevel="1">
      <c r="A23" s="274" t="s">
        <v>159</v>
      </c>
      <c r="B23" s="650"/>
      <c r="C23" s="310"/>
      <c r="D23" s="311"/>
      <c r="E23" s="312"/>
      <c r="F23" s="313"/>
      <c r="G23" s="314"/>
      <c r="H23" s="322"/>
      <c r="I23" s="328" t="str">
        <f t="shared" si="12"/>
        <v/>
      </c>
      <c r="J23" s="96"/>
      <c r="K23" s="419"/>
      <c r="L23" s="264"/>
      <c r="M23" s="331" t="str">
        <f t="shared" si="1"/>
        <v/>
      </c>
      <c r="N23" s="134" t="str">
        <f t="shared" si="13"/>
        <v/>
      </c>
      <c r="O23" s="328" t="str">
        <f t="shared" ref="O23" si="15">IF(N23&lt;&gt;"",N23*$O$5,"")</f>
        <v/>
      </c>
      <c r="P23" s="102"/>
      <c r="Q23" s="109"/>
      <c r="R23" s="106"/>
      <c r="S23" s="99">
        <f t="shared" si="3"/>
        <v>0</v>
      </c>
      <c r="T23" s="102"/>
      <c r="U23" s="109"/>
      <c r="V23" s="106"/>
      <c r="W23" s="99">
        <f t="shared" si="4"/>
        <v>0</v>
      </c>
      <c r="X23" s="331">
        <f t="shared" si="5"/>
        <v>0</v>
      </c>
      <c r="Y23" s="656"/>
      <c r="Z23" s="701"/>
      <c r="AA23"/>
      <c r="AB23"/>
      <c r="AC23"/>
      <c r="AD23"/>
      <c r="AE23"/>
      <c r="AF23"/>
      <c r="AG23"/>
      <c r="AH23"/>
      <c r="AI23"/>
      <c r="AJ23" s="38"/>
      <c r="AK23" s="40"/>
      <c r="AL23" s="40"/>
      <c r="AM23" s="40"/>
      <c r="AN23" s="40"/>
      <c r="AO23" s="40"/>
      <c r="AP23" s="40"/>
      <c r="AQ23" s="40"/>
      <c r="AR23" s="40"/>
      <c r="AS23" s="40"/>
      <c r="AT23" s="40"/>
      <c r="AU23" s="41"/>
      <c r="AV23" s="41"/>
      <c r="AW23" s="41"/>
      <c r="AX23" s="41"/>
      <c r="AY23" s="41"/>
      <c r="AZ23" s="41"/>
      <c r="BA23" s="41"/>
      <c r="BB23" s="41"/>
      <c r="BC23" s="41"/>
      <c r="BD23" s="41"/>
      <c r="BE23" s="41"/>
      <c r="BF23" s="41"/>
      <c r="BG23" s="41"/>
      <c r="BH23" s="41"/>
      <c r="BI23" s="41"/>
      <c r="BJ23" s="41"/>
      <c r="BK23" s="41"/>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row>
    <row r="24" spans="1:1052" s="445" customFormat="1" ht="15.75" customHeight="1" outlineLevel="1">
      <c r="A24" s="274" t="s">
        <v>160</v>
      </c>
      <c r="B24" s="650"/>
      <c r="C24" s="310"/>
      <c r="D24" s="311"/>
      <c r="E24" s="312"/>
      <c r="F24" s="313"/>
      <c r="G24" s="314"/>
      <c r="H24" s="322"/>
      <c r="I24" s="328" t="str">
        <f t="shared" si="12"/>
        <v/>
      </c>
      <c r="J24" s="96"/>
      <c r="K24" s="419"/>
      <c r="L24" s="262"/>
      <c r="M24" s="440" t="str">
        <f t="shared" si="1"/>
        <v/>
      </c>
      <c r="N24" s="134" t="str">
        <f t="shared" si="13"/>
        <v/>
      </c>
      <c r="O24" s="328" t="str">
        <f t="shared" ref="O24" si="16">IF(N24&lt;&gt;"",N24*$O$6,"")</f>
        <v/>
      </c>
      <c r="P24" s="102"/>
      <c r="Q24" s="441"/>
      <c r="R24" s="442"/>
      <c r="S24" s="443">
        <f t="shared" si="3"/>
        <v>0</v>
      </c>
      <c r="T24" s="102"/>
      <c r="U24" s="441"/>
      <c r="V24" s="442"/>
      <c r="W24" s="443">
        <f t="shared" si="4"/>
        <v>0</v>
      </c>
      <c r="X24" s="331">
        <f t="shared" si="5"/>
        <v>0</v>
      </c>
      <c r="Y24" s="656"/>
      <c r="Z24" s="701"/>
      <c r="AA24" s="444"/>
      <c r="AB24" s="444"/>
      <c r="AC24" s="444"/>
      <c r="AD24" s="444"/>
      <c r="AE24" s="444"/>
      <c r="AF24" s="444"/>
      <c r="AG24" s="444"/>
      <c r="AH24" s="444"/>
      <c r="AI24" s="444"/>
      <c r="AK24" s="446"/>
      <c r="AL24" s="446"/>
      <c r="AM24" s="446"/>
      <c r="AN24" s="446"/>
      <c r="AO24" s="446"/>
      <c r="AP24" s="446"/>
      <c r="AQ24" s="446"/>
      <c r="AR24" s="446"/>
      <c r="AS24" s="446"/>
      <c r="AT24" s="446"/>
      <c r="AU24" s="447"/>
      <c r="AV24" s="447"/>
      <c r="AW24" s="447"/>
      <c r="AX24" s="447"/>
      <c r="AY24" s="447"/>
      <c r="AZ24" s="447"/>
      <c r="BA24" s="447"/>
      <c r="BB24" s="447"/>
      <c r="BC24" s="447"/>
      <c r="BD24" s="447"/>
      <c r="BE24" s="447"/>
      <c r="BF24" s="447"/>
      <c r="BG24" s="447"/>
      <c r="BH24" s="447"/>
      <c r="BI24" s="447"/>
      <c r="BJ24" s="447"/>
      <c r="BK24" s="447"/>
    </row>
    <row r="25" spans="1:1052" ht="15.75" customHeight="1" outlineLevel="1">
      <c r="A25" s="426" t="s">
        <v>158</v>
      </c>
      <c r="B25" s="650"/>
      <c r="C25" s="427"/>
      <c r="D25" s="428"/>
      <c r="E25" s="429"/>
      <c r="F25" s="430"/>
      <c r="G25" s="431"/>
      <c r="H25" s="324"/>
      <c r="I25" s="432" t="str">
        <f>IF(G25&gt;0,G25*H25,"")</f>
        <v/>
      </c>
      <c r="J25" s="433"/>
      <c r="K25" s="434"/>
      <c r="L25" s="435"/>
      <c r="M25" s="333" t="str">
        <f t="shared" si="1"/>
        <v/>
      </c>
      <c r="N25" s="286" t="str">
        <f>IF(G25&lt;&gt;"",G25,"")</f>
        <v/>
      </c>
      <c r="O25" s="432" t="str">
        <f t="shared" ref="O25" si="17">IF(N25&lt;&gt;"",N25*$O$7,"")</f>
        <v/>
      </c>
      <c r="P25" s="436"/>
      <c r="Q25" s="437"/>
      <c r="R25" s="438"/>
      <c r="S25" s="439">
        <f t="shared" si="3"/>
        <v>0</v>
      </c>
      <c r="T25" s="436"/>
      <c r="U25" s="437"/>
      <c r="V25" s="438"/>
      <c r="W25" s="439">
        <f t="shared" si="4"/>
        <v>0</v>
      </c>
      <c r="X25" s="331">
        <f t="shared" si="5"/>
        <v>0</v>
      </c>
      <c r="Y25" s="656"/>
      <c r="Z25" s="701"/>
      <c r="AA25"/>
      <c r="AB25"/>
      <c r="AC25"/>
      <c r="AD25"/>
      <c r="AE25"/>
      <c r="AF25"/>
      <c r="AG25"/>
      <c r="AH25"/>
      <c r="AI25"/>
      <c r="AJ25" s="38"/>
      <c r="AK25" s="40"/>
      <c r="AL25" s="40"/>
      <c r="AM25" s="40"/>
      <c r="AN25" s="40"/>
      <c r="AO25" s="40"/>
      <c r="AP25" s="40"/>
      <c r="AQ25" s="40"/>
      <c r="AR25" s="40"/>
      <c r="AS25" s="40"/>
      <c r="AT25" s="40"/>
      <c r="AU25" s="41"/>
      <c r="AV25" s="41"/>
      <c r="AW25" s="41"/>
      <c r="AX25" s="41"/>
      <c r="AY25" s="41"/>
      <c r="AZ25" s="41"/>
      <c r="BA25" s="41"/>
      <c r="BB25" s="41"/>
      <c r="BC25" s="41"/>
      <c r="BD25" s="41"/>
      <c r="BE25" s="41"/>
      <c r="BF25" s="41"/>
      <c r="BG25" s="41"/>
      <c r="BH25" s="41"/>
      <c r="BI25" s="41"/>
      <c r="BJ25" s="41"/>
      <c r="BK25" s="41"/>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row>
    <row r="26" spans="1:1052" ht="15" customHeight="1" outlineLevel="1">
      <c r="A26" s="274" t="s">
        <v>159</v>
      </c>
      <c r="B26" s="650"/>
      <c r="C26" s="310"/>
      <c r="D26" s="311"/>
      <c r="E26" s="312"/>
      <c r="F26" s="313"/>
      <c r="G26" s="314"/>
      <c r="H26" s="322"/>
      <c r="I26" s="328" t="str">
        <f t="shared" ref="I26:I27" si="18">IF(G26&gt;0,G26*H26,"")</f>
        <v/>
      </c>
      <c r="J26" s="96"/>
      <c r="K26" s="419"/>
      <c r="L26" s="264"/>
      <c r="M26" s="331" t="str">
        <f t="shared" si="1"/>
        <v/>
      </c>
      <c r="N26" s="134" t="str">
        <f t="shared" ref="N26:N27" si="19">IF(G26&lt;&gt;"",G26,"")</f>
        <v/>
      </c>
      <c r="O26" s="328" t="str">
        <f t="shared" ref="O26" si="20">IF(N26&lt;&gt;"",N26*$O$8,"")</f>
        <v/>
      </c>
      <c r="P26" s="102"/>
      <c r="Q26" s="109"/>
      <c r="R26" s="106"/>
      <c r="S26" s="99">
        <f t="shared" si="3"/>
        <v>0</v>
      </c>
      <c r="T26" s="102"/>
      <c r="U26" s="109"/>
      <c r="V26" s="106"/>
      <c r="W26" s="99">
        <f t="shared" si="4"/>
        <v>0</v>
      </c>
      <c r="X26" s="331">
        <f t="shared" si="5"/>
        <v>0</v>
      </c>
      <c r="Y26" s="656"/>
      <c r="Z26" s="701"/>
      <c r="AA26"/>
      <c r="AB26"/>
      <c r="AC26"/>
      <c r="AD26"/>
      <c r="AE26"/>
      <c r="AF26"/>
      <c r="AG26"/>
      <c r="AH26"/>
      <c r="AI26"/>
      <c r="AJ26" s="38"/>
      <c r="AK26" s="40"/>
      <c r="AL26" s="40"/>
      <c r="AM26" s="40"/>
      <c r="AN26" s="40"/>
      <c r="AO26" s="40"/>
      <c r="AP26" s="40"/>
      <c r="AQ26" s="40"/>
      <c r="AR26" s="40"/>
      <c r="AS26" s="40"/>
      <c r="AT26" s="40"/>
      <c r="AU26" s="41"/>
      <c r="AV26" s="41"/>
      <c r="AW26" s="41"/>
      <c r="AX26" s="41"/>
      <c r="AY26" s="41"/>
      <c r="AZ26" s="41"/>
      <c r="BA26" s="41"/>
      <c r="BB26" s="41"/>
      <c r="BC26" s="41"/>
      <c r="BD26" s="41"/>
      <c r="BE26" s="41"/>
      <c r="BF26" s="41"/>
      <c r="BG26" s="41"/>
      <c r="BH26" s="41"/>
      <c r="BI26" s="41"/>
      <c r="BJ26" s="41"/>
      <c r="BK26" s="41"/>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row>
    <row r="27" spans="1:1052" s="90" customFormat="1" ht="15.75" customHeight="1" outlineLevel="1" thickBot="1">
      <c r="A27" s="275" t="s">
        <v>160</v>
      </c>
      <c r="B27" s="651"/>
      <c r="C27" s="317"/>
      <c r="D27" s="315"/>
      <c r="E27" s="318"/>
      <c r="F27" s="319"/>
      <c r="G27" s="320"/>
      <c r="H27" s="323"/>
      <c r="I27" s="329" t="str">
        <f t="shared" si="18"/>
        <v/>
      </c>
      <c r="J27" s="96"/>
      <c r="K27" s="419"/>
      <c r="L27" s="262"/>
      <c r="M27" s="332" t="str">
        <f t="shared" si="1"/>
        <v/>
      </c>
      <c r="N27" s="325" t="str">
        <f t="shared" si="19"/>
        <v/>
      </c>
      <c r="O27" s="329" t="str">
        <f t="shared" ref="O27" si="21">IF(N27&lt;&gt;"",N27*$O$9,"")</f>
        <v/>
      </c>
      <c r="P27" s="102"/>
      <c r="Q27" s="110"/>
      <c r="R27" s="107"/>
      <c r="S27" s="100">
        <f t="shared" si="3"/>
        <v>0</v>
      </c>
      <c r="T27" s="102"/>
      <c r="U27" s="110"/>
      <c r="V27" s="107"/>
      <c r="W27" s="100">
        <f t="shared" si="4"/>
        <v>0</v>
      </c>
      <c r="X27" s="479">
        <f t="shared" si="5"/>
        <v>0</v>
      </c>
      <c r="Y27" s="657"/>
      <c r="Z27" s="702"/>
      <c r="AA27"/>
      <c r="AB27"/>
      <c r="AC27"/>
      <c r="AD27"/>
      <c r="AE27"/>
      <c r="AF27"/>
      <c r="AG27"/>
      <c r="AH27"/>
      <c r="AI27"/>
      <c r="AK27" s="40"/>
      <c r="AL27" s="40"/>
      <c r="AM27" s="40"/>
      <c r="AN27" s="40"/>
      <c r="AO27" s="40"/>
      <c r="AP27" s="40"/>
      <c r="AQ27" s="40"/>
      <c r="AR27" s="40"/>
      <c r="AS27" s="40"/>
      <c r="AT27" s="40"/>
      <c r="AU27" s="91"/>
      <c r="AV27" s="91"/>
      <c r="AW27" s="91"/>
      <c r="AX27" s="91"/>
      <c r="AY27" s="91"/>
      <c r="AZ27" s="91"/>
      <c r="BA27" s="91"/>
      <c r="BB27" s="91"/>
      <c r="BC27" s="91"/>
      <c r="BD27" s="91"/>
      <c r="BE27" s="91"/>
      <c r="BF27" s="91"/>
      <c r="BG27" s="91"/>
      <c r="BH27" s="91"/>
      <c r="BI27" s="91"/>
      <c r="BJ27" s="91"/>
      <c r="BK27" s="91"/>
    </row>
    <row r="28" spans="1:1052" ht="15" customHeight="1" outlineLevel="1">
      <c r="A28" s="273" t="s">
        <v>158</v>
      </c>
      <c r="B28" s="649" t="s">
        <v>289</v>
      </c>
      <c r="C28" s="305"/>
      <c r="D28" s="306"/>
      <c r="E28" s="307"/>
      <c r="F28" s="308"/>
      <c r="G28" s="309"/>
      <c r="H28" s="324"/>
      <c r="I28" s="327" t="str">
        <f t="shared" ref="I28:I30" si="22">IF(G28&gt;0,G28*H28,"")</f>
        <v/>
      </c>
      <c r="J28" s="265"/>
      <c r="K28" s="418"/>
      <c r="L28" s="263"/>
      <c r="M28" s="333" t="str">
        <f t="shared" si="1"/>
        <v/>
      </c>
      <c r="N28" s="286" t="str">
        <f t="shared" ref="N28:N30" si="23">IF(G28&lt;&gt;"",G28,"")</f>
        <v/>
      </c>
      <c r="O28" s="327" t="str">
        <f t="shared" ref="O28" si="24">IF(N28&lt;&gt;"",N28*$O$4,"")</f>
        <v/>
      </c>
      <c r="P28" s="101"/>
      <c r="Q28" s="108"/>
      <c r="R28" s="105"/>
      <c r="S28" s="287">
        <f t="shared" si="3"/>
        <v>0</v>
      </c>
      <c r="T28" s="101"/>
      <c r="U28" s="108"/>
      <c r="V28" s="105"/>
      <c r="W28" s="287">
        <f t="shared" si="4"/>
        <v>0</v>
      </c>
      <c r="X28" s="478">
        <f t="shared" si="5"/>
        <v>0</v>
      </c>
      <c r="Y28" s="655">
        <f>SUM(I28:I33,O28:O33,M28:M33,S28:S33,W28:W33)</f>
        <v>0</v>
      </c>
      <c r="Z28" s="700"/>
      <c r="AA28"/>
      <c r="AB28"/>
      <c r="AC28"/>
      <c r="AD28"/>
      <c r="AE28"/>
      <c r="AF28"/>
      <c r="AG28"/>
      <c r="AH28"/>
      <c r="AI28"/>
      <c r="AJ28" s="38"/>
      <c r="AK28" s="40"/>
      <c r="AL28" s="40"/>
      <c r="AM28" s="40"/>
      <c r="AN28" s="40"/>
      <c r="AO28" s="40"/>
      <c r="AP28" s="40"/>
      <c r="AQ28" s="40"/>
      <c r="AR28" s="40"/>
      <c r="AS28" s="40"/>
      <c r="AT28" s="40"/>
      <c r="AU28" s="41"/>
      <c r="AV28" s="41"/>
      <c r="AW28" s="41"/>
      <c r="AX28" s="41"/>
      <c r="AY28" s="41"/>
      <c r="AZ28" s="41"/>
      <c r="BA28" s="41"/>
      <c r="BB28" s="41"/>
      <c r="BC28" s="41"/>
      <c r="BD28" s="41"/>
      <c r="BE28" s="41"/>
      <c r="BF28" s="41"/>
      <c r="BG28" s="41"/>
      <c r="BH28" s="41"/>
      <c r="BI28" s="41"/>
      <c r="BJ28" s="41"/>
      <c r="BK28" s="41"/>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row>
    <row r="29" spans="1:1052" ht="15.75" customHeight="1" outlineLevel="1">
      <c r="A29" s="274" t="s">
        <v>159</v>
      </c>
      <c r="B29" s="650"/>
      <c r="C29" s="310"/>
      <c r="D29" s="311"/>
      <c r="E29" s="312"/>
      <c r="F29" s="313"/>
      <c r="G29" s="314"/>
      <c r="H29" s="322"/>
      <c r="I29" s="328" t="str">
        <f t="shared" si="22"/>
        <v/>
      </c>
      <c r="J29" s="96"/>
      <c r="K29" s="419"/>
      <c r="L29" s="264"/>
      <c r="M29" s="331" t="str">
        <f t="shared" si="1"/>
        <v/>
      </c>
      <c r="N29" s="134" t="str">
        <f t="shared" si="23"/>
        <v/>
      </c>
      <c r="O29" s="328" t="str">
        <f t="shared" ref="O29" si="25">IF(N29&lt;&gt;"",N29*$O$5,"")</f>
        <v/>
      </c>
      <c r="P29" s="102"/>
      <c r="Q29" s="109"/>
      <c r="R29" s="106"/>
      <c r="S29" s="99">
        <f t="shared" si="3"/>
        <v>0</v>
      </c>
      <c r="T29" s="102"/>
      <c r="U29" s="109"/>
      <c r="V29" s="106"/>
      <c r="W29" s="99">
        <f t="shared" si="4"/>
        <v>0</v>
      </c>
      <c r="X29" s="331">
        <f t="shared" si="5"/>
        <v>0</v>
      </c>
      <c r="Y29" s="656"/>
      <c r="Z29" s="701"/>
      <c r="AA29"/>
      <c r="AB29"/>
      <c r="AC29"/>
      <c r="AD29"/>
      <c r="AE29"/>
      <c r="AF29"/>
      <c r="AG29"/>
      <c r="AH29"/>
      <c r="AI29"/>
      <c r="AJ29" s="38"/>
      <c r="AK29" s="40"/>
      <c r="AL29" s="40"/>
      <c r="AM29" s="40"/>
      <c r="AN29" s="40"/>
      <c r="AO29" s="40"/>
      <c r="AP29" s="40"/>
      <c r="AQ29" s="40"/>
      <c r="AR29" s="40"/>
      <c r="AS29" s="40"/>
      <c r="AT29" s="40"/>
      <c r="AU29" s="41"/>
      <c r="AV29" s="41"/>
      <c r="AW29" s="41"/>
      <c r="AX29" s="41"/>
      <c r="AY29" s="41"/>
      <c r="AZ29" s="41"/>
      <c r="BA29" s="41"/>
      <c r="BB29" s="41"/>
      <c r="BC29" s="41"/>
      <c r="BD29" s="41"/>
      <c r="BE29" s="41"/>
      <c r="BF29" s="41"/>
      <c r="BG29" s="41"/>
      <c r="BH29" s="41"/>
      <c r="BI29" s="41"/>
      <c r="BJ29" s="41"/>
      <c r="BK29" s="41"/>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row>
    <row r="30" spans="1:1052" s="445" customFormat="1" ht="15.75" customHeight="1" outlineLevel="1">
      <c r="A30" s="274" t="s">
        <v>160</v>
      </c>
      <c r="B30" s="650"/>
      <c r="C30" s="310"/>
      <c r="D30" s="311"/>
      <c r="E30" s="312"/>
      <c r="F30" s="313"/>
      <c r="G30" s="314"/>
      <c r="H30" s="322"/>
      <c r="I30" s="328" t="str">
        <f t="shared" si="22"/>
        <v/>
      </c>
      <c r="J30" s="96"/>
      <c r="K30" s="419"/>
      <c r="L30" s="262"/>
      <c r="M30" s="440" t="str">
        <f t="shared" si="1"/>
        <v/>
      </c>
      <c r="N30" s="134" t="str">
        <f t="shared" si="23"/>
        <v/>
      </c>
      <c r="O30" s="328" t="str">
        <f t="shared" ref="O30" si="26">IF(N30&lt;&gt;"",N30*$O$6,"")</f>
        <v/>
      </c>
      <c r="P30" s="102"/>
      <c r="Q30" s="441"/>
      <c r="R30" s="442"/>
      <c r="S30" s="443">
        <f t="shared" si="3"/>
        <v>0</v>
      </c>
      <c r="T30" s="102"/>
      <c r="U30" s="441"/>
      <c r="V30" s="442"/>
      <c r="W30" s="443">
        <f t="shared" si="4"/>
        <v>0</v>
      </c>
      <c r="X30" s="331">
        <f t="shared" si="5"/>
        <v>0</v>
      </c>
      <c r="Y30" s="656"/>
      <c r="Z30" s="701"/>
      <c r="AA30" s="444"/>
      <c r="AB30" s="444"/>
      <c r="AC30" s="444"/>
      <c r="AD30" s="444"/>
      <c r="AE30" s="444"/>
      <c r="AF30" s="444"/>
      <c r="AG30" s="444"/>
      <c r="AH30" s="444"/>
      <c r="AI30" s="444"/>
      <c r="AK30" s="446"/>
      <c r="AL30" s="446"/>
      <c r="AM30" s="446"/>
      <c r="AN30" s="446"/>
      <c r="AO30" s="446"/>
      <c r="AP30" s="446"/>
      <c r="AQ30" s="446"/>
      <c r="AR30" s="446"/>
      <c r="AS30" s="446"/>
      <c r="AT30" s="446"/>
      <c r="AU30" s="447"/>
      <c r="AV30" s="447"/>
      <c r="AW30" s="447"/>
      <c r="AX30" s="447"/>
      <c r="AY30" s="447"/>
      <c r="AZ30" s="447"/>
      <c r="BA30" s="447"/>
      <c r="BB30" s="447"/>
      <c r="BC30" s="447"/>
      <c r="BD30" s="447"/>
      <c r="BE30" s="447"/>
      <c r="BF30" s="447"/>
      <c r="BG30" s="447"/>
      <c r="BH30" s="447"/>
      <c r="BI30" s="447"/>
      <c r="BJ30" s="447"/>
      <c r="BK30" s="447"/>
    </row>
    <row r="31" spans="1:1052" ht="15.75" customHeight="1" outlineLevel="1">
      <c r="A31" s="426" t="s">
        <v>158</v>
      </c>
      <c r="B31" s="650"/>
      <c r="C31" s="427"/>
      <c r="D31" s="428"/>
      <c r="E31" s="429"/>
      <c r="F31" s="430"/>
      <c r="G31" s="431"/>
      <c r="H31" s="324"/>
      <c r="I31" s="432" t="str">
        <f>IF(G31&gt;0,G31*H31,"")</f>
        <v/>
      </c>
      <c r="J31" s="433"/>
      <c r="K31" s="434"/>
      <c r="L31" s="435"/>
      <c r="M31" s="333" t="str">
        <f t="shared" si="1"/>
        <v/>
      </c>
      <c r="N31" s="286" t="str">
        <f>IF(G31&lt;&gt;"",G31,"")</f>
        <v/>
      </c>
      <c r="O31" s="432" t="str">
        <f t="shared" ref="O31" si="27">IF(N31&lt;&gt;"",N31*$O$7,"")</f>
        <v/>
      </c>
      <c r="P31" s="436"/>
      <c r="Q31" s="437"/>
      <c r="R31" s="438"/>
      <c r="S31" s="439">
        <f t="shared" si="3"/>
        <v>0</v>
      </c>
      <c r="T31" s="436"/>
      <c r="U31" s="437"/>
      <c r="V31" s="438"/>
      <c r="W31" s="439">
        <f t="shared" si="4"/>
        <v>0</v>
      </c>
      <c r="X31" s="331">
        <f t="shared" si="5"/>
        <v>0</v>
      </c>
      <c r="Y31" s="656"/>
      <c r="Z31" s="701"/>
      <c r="AA31"/>
      <c r="AB31"/>
      <c r="AC31"/>
      <c r="AD31"/>
      <c r="AE31"/>
      <c r="AF31"/>
      <c r="AG31"/>
      <c r="AH31"/>
      <c r="AI31"/>
      <c r="AJ31" s="38"/>
      <c r="AK31" s="40"/>
      <c r="AL31" s="40"/>
      <c r="AM31" s="40"/>
      <c r="AN31" s="40"/>
      <c r="AO31" s="40"/>
      <c r="AP31" s="40"/>
      <c r="AQ31" s="40"/>
      <c r="AR31" s="40"/>
      <c r="AS31" s="40"/>
      <c r="AT31" s="40"/>
      <c r="AU31" s="41"/>
      <c r="AV31" s="41"/>
      <c r="AW31" s="41"/>
      <c r="AX31" s="41"/>
      <c r="AY31" s="41"/>
      <c r="AZ31" s="41"/>
      <c r="BA31" s="41"/>
      <c r="BB31" s="41"/>
      <c r="BC31" s="41"/>
      <c r="BD31" s="41"/>
      <c r="BE31" s="41"/>
      <c r="BF31" s="41"/>
      <c r="BG31" s="41"/>
      <c r="BH31" s="41"/>
      <c r="BI31" s="41"/>
      <c r="BJ31" s="41"/>
      <c r="BK31" s="41"/>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row>
    <row r="32" spans="1:1052" ht="15" customHeight="1" outlineLevel="1">
      <c r="A32" s="274" t="s">
        <v>159</v>
      </c>
      <c r="B32" s="650"/>
      <c r="C32" s="310"/>
      <c r="D32" s="311"/>
      <c r="E32" s="312"/>
      <c r="F32" s="313"/>
      <c r="G32" s="314"/>
      <c r="H32" s="322"/>
      <c r="I32" s="328" t="str">
        <f t="shared" ref="I32:I33" si="28">IF(G32&gt;0,G32*H32,"")</f>
        <v/>
      </c>
      <c r="J32" s="96"/>
      <c r="K32" s="419"/>
      <c r="L32" s="264"/>
      <c r="M32" s="331" t="str">
        <f t="shared" si="1"/>
        <v/>
      </c>
      <c r="N32" s="134" t="str">
        <f t="shared" ref="N32:N33" si="29">IF(G32&lt;&gt;"",G32,"")</f>
        <v/>
      </c>
      <c r="O32" s="328" t="str">
        <f t="shared" ref="O32" si="30">IF(N32&lt;&gt;"",N32*$O$8,"")</f>
        <v/>
      </c>
      <c r="P32" s="102"/>
      <c r="Q32" s="109"/>
      <c r="R32" s="106"/>
      <c r="S32" s="99">
        <f t="shared" si="3"/>
        <v>0</v>
      </c>
      <c r="T32" s="102"/>
      <c r="U32" s="109"/>
      <c r="V32" s="106"/>
      <c r="W32" s="99">
        <f t="shared" si="4"/>
        <v>0</v>
      </c>
      <c r="X32" s="331">
        <f t="shared" si="5"/>
        <v>0</v>
      </c>
      <c r="Y32" s="656"/>
      <c r="Z32" s="701"/>
      <c r="AA32"/>
      <c r="AB32"/>
      <c r="AC32"/>
      <c r="AD32"/>
      <c r="AE32"/>
      <c r="AF32"/>
      <c r="AG32"/>
      <c r="AH32"/>
      <c r="AI32"/>
      <c r="AJ32" s="38"/>
      <c r="AK32" s="40"/>
      <c r="AL32" s="40"/>
      <c r="AM32" s="40"/>
      <c r="AN32" s="40"/>
      <c r="AO32" s="40"/>
      <c r="AP32" s="40"/>
      <c r="AQ32" s="40"/>
      <c r="AR32" s="40"/>
      <c r="AS32" s="40"/>
      <c r="AT32" s="40"/>
      <c r="AU32" s="41"/>
      <c r="AV32" s="41"/>
      <c r="AW32" s="41"/>
      <c r="AX32" s="41"/>
      <c r="AY32" s="41"/>
      <c r="AZ32" s="41"/>
      <c r="BA32" s="41"/>
      <c r="BB32" s="41"/>
      <c r="BC32" s="41"/>
      <c r="BD32" s="41"/>
      <c r="BE32" s="41"/>
      <c r="BF32" s="41"/>
      <c r="BG32" s="41"/>
      <c r="BH32" s="41"/>
      <c r="BI32" s="41"/>
      <c r="BJ32" s="41"/>
      <c r="BK32" s="41"/>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row>
    <row r="33" spans="1:1052" s="90" customFormat="1" ht="15.75" customHeight="1" outlineLevel="1" thickBot="1">
      <c r="A33" s="275" t="s">
        <v>160</v>
      </c>
      <c r="B33" s="651"/>
      <c r="C33" s="317"/>
      <c r="D33" s="315"/>
      <c r="E33" s="318"/>
      <c r="F33" s="319"/>
      <c r="G33" s="320"/>
      <c r="H33" s="323"/>
      <c r="I33" s="329" t="str">
        <f t="shared" si="28"/>
        <v/>
      </c>
      <c r="J33" s="96"/>
      <c r="K33" s="419"/>
      <c r="L33" s="262"/>
      <c r="M33" s="332" t="str">
        <f t="shared" si="1"/>
        <v/>
      </c>
      <c r="N33" s="325" t="str">
        <f t="shared" si="29"/>
        <v/>
      </c>
      <c r="O33" s="329" t="str">
        <f t="shared" ref="O33" si="31">IF(N33&lt;&gt;"",N33*$O$9,"")</f>
        <v/>
      </c>
      <c r="P33" s="102"/>
      <c r="Q33" s="110"/>
      <c r="R33" s="107"/>
      <c r="S33" s="100">
        <f t="shared" si="3"/>
        <v>0</v>
      </c>
      <c r="T33" s="102"/>
      <c r="U33" s="110"/>
      <c r="V33" s="107"/>
      <c r="W33" s="100">
        <f t="shared" si="4"/>
        <v>0</v>
      </c>
      <c r="X33" s="479">
        <f t="shared" si="5"/>
        <v>0</v>
      </c>
      <c r="Y33" s="657"/>
      <c r="Z33" s="702"/>
      <c r="AA33"/>
      <c r="AB33"/>
      <c r="AC33"/>
      <c r="AD33"/>
      <c r="AE33"/>
      <c r="AF33"/>
      <c r="AG33"/>
      <c r="AH33"/>
      <c r="AI33"/>
      <c r="AK33" s="40"/>
      <c r="AL33" s="40"/>
      <c r="AM33" s="40"/>
      <c r="AN33" s="40"/>
      <c r="AO33" s="40"/>
      <c r="AP33" s="40"/>
      <c r="AQ33" s="40"/>
      <c r="AR33" s="40"/>
      <c r="AS33" s="40"/>
      <c r="AT33" s="40"/>
      <c r="AU33" s="91"/>
      <c r="AV33" s="91"/>
      <c r="AW33" s="91"/>
      <c r="AX33" s="91"/>
      <c r="AY33" s="91"/>
      <c r="AZ33" s="91"/>
      <c r="BA33" s="91"/>
      <c r="BB33" s="91"/>
      <c r="BC33" s="91"/>
      <c r="BD33" s="91"/>
      <c r="BE33" s="91"/>
      <c r="BF33" s="91"/>
      <c r="BG33" s="91"/>
      <c r="BH33" s="91"/>
      <c r="BI33" s="91"/>
      <c r="BJ33" s="91"/>
      <c r="BK33" s="91"/>
    </row>
    <row r="34" spans="1:1052" ht="15" customHeight="1" outlineLevel="1">
      <c r="A34" s="273" t="s">
        <v>158</v>
      </c>
      <c r="B34" s="649" t="s">
        <v>290</v>
      </c>
      <c r="C34" s="305"/>
      <c r="D34" s="306"/>
      <c r="E34" s="307"/>
      <c r="F34" s="308"/>
      <c r="G34" s="309"/>
      <c r="H34" s="324"/>
      <c r="I34" s="327" t="str">
        <f t="shared" ref="I34:I36" si="32">IF(G34&gt;0,G34*H34,"")</f>
        <v/>
      </c>
      <c r="J34" s="265"/>
      <c r="K34" s="418"/>
      <c r="L34" s="263"/>
      <c r="M34" s="333" t="str">
        <f t="shared" si="1"/>
        <v/>
      </c>
      <c r="N34" s="286" t="str">
        <f t="shared" ref="N34:N36" si="33">IF(G34&lt;&gt;"",G34,"")</f>
        <v/>
      </c>
      <c r="O34" s="327" t="str">
        <f t="shared" ref="O34" si="34">IF(N34&lt;&gt;"",N34*$O$4,"")</f>
        <v/>
      </c>
      <c r="P34" s="101"/>
      <c r="Q34" s="108"/>
      <c r="R34" s="105"/>
      <c r="S34" s="287">
        <f t="shared" si="3"/>
        <v>0</v>
      </c>
      <c r="T34" s="101"/>
      <c r="U34" s="108"/>
      <c r="V34" s="105"/>
      <c r="W34" s="287">
        <f t="shared" si="4"/>
        <v>0</v>
      </c>
      <c r="X34" s="478">
        <f t="shared" si="5"/>
        <v>0</v>
      </c>
      <c r="Y34" s="655">
        <f>SUM(I34:I39,O34:O39,M34:M39,S34:S39,W34:W39)</f>
        <v>0</v>
      </c>
      <c r="Z34" s="700"/>
      <c r="AA34"/>
      <c r="AB34"/>
      <c r="AC34"/>
      <c r="AD34"/>
      <c r="AE34"/>
      <c r="AF34"/>
      <c r="AG34"/>
      <c r="AH34"/>
      <c r="AI34"/>
      <c r="AJ34" s="38"/>
      <c r="AK34" s="40"/>
      <c r="AL34" s="40"/>
      <c r="AM34" s="40"/>
      <c r="AN34" s="40"/>
      <c r="AO34" s="40"/>
      <c r="AP34" s="40"/>
      <c r="AQ34" s="40"/>
      <c r="AR34" s="40"/>
      <c r="AS34" s="40"/>
      <c r="AT34" s="40"/>
      <c r="AU34" s="41"/>
      <c r="AV34" s="41"/>
      <c r="AW34" s="41"/>
      <c r="AX34" s="41"/>
      <c r="AY34" s="41"/>
      <c r="AZ34" s="41"/>
      <c r="BA34" s="41"/>
      <c r="BB34" s="41"/>
      <c r="BC34" s="41"/>
      <c r="BD34" s="41"/>
      <c r="BE34" s="41"/>
      <c r="BF34" s="41"/>
      <c r="BG34" s="41"/>
      <c r="BH34" s="41"/>
      <c r="BI34" s="41"/>
      <c r="BJ34" s="41"/>
      <c r="BK34" s="41"/>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row>
    <row r="35" spans="1:1052" ht="15.75" customHeight="1" outlineLevel="1">
      <c r="A35" s="274" t="s">
        <v>159</v>
      </c>
      <c r="B35" s="650"/>
      <c r="C35" s="310"/>
      <c r="D35" s="311"/>
      <c r="E35" s="312"/>
      <c r="F35" s="313"/>
      <c r="G35" s="314"/>
      <c r="H35" s="322"/>
      <c r="I35" s="328" t="str">
        <f t="shared" si="32"/>
        <v/>
      </c>
      <c r="J35" s="96"/>
      <c r="K35" s="419"/>
      <c r="L35" s="264"/>
      <c r="M35" s="331" t="str">
        <f t="shared" si="1"/>
        <v/>
      </c>
      <c r="N35" s="134" t="str">
        <f t="shared" si="33"/>
        <v/>
      </c>
      <c r="O35" s="328" t="str">
        <f t="shared" ref="O35" si="35">IF(N35&lt;&gt;"",N35*$O$5,"")</f>
        <v/>
      </c>
      <c r="P35" s="102"/>
      <c r="Q35" s="109"/>
      <c r="R35" s="106"/>
      <c r="S35" s="99">
        <f t="shared" si="3"/>
        <v>0</v>
      </c>
      <c r="T35" s="102"/>
      <c r="U35" s="109"/>
      <c r="V35" s="106"/>
      <c r="W35" s="99">
        <f t="shared" si="4"/>
        <v>0</v>
      </c>
      <c r="X35" s="331">
        <f t="shared" si="5"/>
        <v>0</v>
      </c>
      <c r="Y35" s="656"/>
      <c r="Z35" s="701"/>
      <c r="AA35"/>
      <c r="AB35"/>
      <c r="AC35"/>
      <c r="AD35"/>
      <c r="AE35"/>
      <c r="AF35"/>
      <c r="AG35"/>
      <c r="AH35"/>
      <c r="AI35"/>
      <c r="AJ35" s="38"/>
      <c r="AK35" s="40"/>
      <c r="AL35" s="40"/>
      <c r="AM35" s="40"/>
      <c r="AN35" s="40"/>
      <c r="AO35" s="40"/>
      <c r="AP35" s="40"/>
      <c r="AQ35" s="40"/>
      <c r="AR35" s="40"/>
      <c r="AS35" s="40"/>
      <c r="AT35" s="40"/>
      <c r="AU35" s="41"/>
      <c r="AV35" s="41"/>
      <c r="AW35" s="41"/>
      <c r="AX35" s="41"/>
      <c r="AY35" s="41"/>
      <c r="AZ35" s="41"/>
      <c r="BA35" s="41"/>
      <c r="BB35" s="41"/>
      <c r="BC35" s="41"/>
      <c r="BD35" s="41"/>
      <c r="BE35" s="41"/>
      <c r="BF35" s="41"/>
      <c r="BG35" s="41"/>
      <c r="BH35" s="41"/>
      <c r="BI35" s="41"/>
      <c r="BJ35" s="41"/>
      <c r="BK35" s="41"/>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row>
    <row r="36" spans="1:1052" s="445" customFormat="1" ht="15.75" customHeight="1" outlineLevel="1">
      <c r="A36" s="274" t="s">
        <v>160</v>
      </c>
      <c r="B36" s="650"/>
      <c r="C36" s="310"/>
      <c r="D36" s="311"/>
      <c r="E36" s="312"/>
      <c r="F36" s="313"/>
      <c r="G36" s="314"/>
      <c r="H36" s="322"/>
      <c r="I36" s="328" t="str">
        <f t="shared" si="32"/>
        <v/>
      </c>
      <c r="J36" s="96"/>
      <c r="K36" s="419"/>
      <c r="L36" s="262"/>
      <c r="M36" s="440" t="str">
        <f t="shared" si="1"/>
        <v/>
      </c>
      <c r="N36" s="134" t="str">
        <f t="shared" si="33"/>
        <v/>
      </c>
      <c r="O36" s="328" t="str">
        <f t="shared" ref="O36" si="36">IF(N36&lt;&gt;"",N36*$O$6,"")</f>
        <v/>
      </c>
      <c r="P36" s="102"/>
      <c r="Q36" s="441"/>
      <c r="R36" s="442"/>
      <c r="S36" s="443">
        <f t="shared" si="3"/>
        <v>0</v>
      </c>
      <c r="T36" s="102"/>
      <c r="U36" s="441"/>
      <c r="V36" s="442"/>
      <c r="W36" s="443">
        <f t="shared" si="4"/>
        <v>0</v>
      </c>
      <c r="X36" s="331">
        <f t="shared" si="5"/>
        <v>0</v>
      </c>
      <c r="Y36" s="656"/>
      <c r="Z36" s="701"/>
      <c r="AA36" s="444"/>
      <c r="AB36" s="444"/>
      <c r="AC36" s="444"/>
      <c r="AD36" s="444"/>
      <c r="AE36" s="444"/>
      <c r="AF36" s="444"/>
      <c r="AG36" s="444"/>
      <c r="AH36" s="444"/>
      <c r="AI36" s="444"/>
      <c r="AK36" s="446"/>
      <c r="AL36" s="446"/>
      <c r="AM36" s="446"/>
      <c r="AN36" s="446"/>
      <c r="AO36" s="446"/>
      <c r="AP36" s="446"/>
      <c r="AQ36" s="446"/>
      <c r="AR36" s="446"/>
      <c r="AS36" s="446"/>
      <c r="AT36" s="446"/>
      <c r="AU36" s="447"/>
      <c r="AV36" s="447"/>
      <c r="AW36" s="447"/>
      <c r="AX36" s="447"/>
      <c r="AY36" s="447"/>
      <c r="AZ36" s="447"/>
      <c r="BA36" s="447"/>
      <c r="BB36" s="447"/>
      <c r="BC36" s="447"/>
      <c r="BD36" s="447"/>
      <c r="BE36" s="447"/>
      <c r="BF36" s="447"/>
      <c r="BG36" s="447"/>
      <c r="BH36" s="447"/>
      <c r="BI36" s="447"/>
      <c r="BJ36" s="447"/>
      <c r="BK36" s="447"/>
    </row>
    <row r="37" spans="1:1052" ht="15.75" customHeight="1" outlineLevel="1">
      <c r="A37" s="426" t="s">
        <v>158</v>
      </c>
      <c r="B37" s="650"/>
      <c r="C37" s="427"/>
      <c r="D37" s="428"/>
      <c r="E37" s="429"/>
      <c r="F37" s="430"/>
      <c r="G37" s="431"/>
      <c r="H37" s="324"/>
      <c r="I37" s="432" t="str">
        <f>IF(G37&gt;0,G37*H37,"")</f>
        <v/>
      </c>
      <c r="J37" s="433"/>
      <c r="K37" s="434"/>
      <c r="L37" s="435"/>
      <c r="M37" s="333" t="str">
        <f t="shared" si="1"/>
        <v/>
      </c>
      <c r="N37" s="286" t="str">
        <f>IF(G37&lt;&gt;"",G37,"")</f>
        <v/>
      </c>
      <c r="O37" s="432" t="str">
        <f t="shared" ref="O37" si="37">IF(N37&lt;&gt;"",N37*$O$7,"")</f>
        <v/>
      </c>
      <c r="P37" s="436"/>
      <c r="Q37" s="437"/>
      <c r="R37" s="438"/>
      <c r="S37" s="439">
        <f t="shared" si="3"/>
        <v>0</v>
      </c>
      <c r="T37" s="436"/>
      <c r="U37" s="437"/>
      <c r="V37" s="438"/>
      <c r="W37" s="439">
        <f t="shared" si="4"/>
        <v>0</v>
      </c>
      <c r="X37" s="331">
        <f t="shared" si="5"/>
        <v>0</v>
      </c>
      <c r="Y37" s="656"/>
      <c r="Z37" s="701"/>
      <c r="AA37"/>
      <c r="AB37"/>
      <c r="AC37"/>
      <c r="AD37"/>
      <c r="AE37"/>
      <c r="AF37"/>
      <c r="AG37"/>
      <c r="AH37"/>
      <c r="AI37"/>
      <c r="AJ37" s="38"/>
      <c r="AK37" s="40"/>
      <c r="AL37" s="40"/>
      <c r="AM37" s="40"/>
      <c r="AN37" s="40"/>
      <c r="AO37" s="40"/>
      <c r="AP37" s="40"/>
      <c r="AQ37" s="40"/>
      <c r="AR37" s="40"/>
      <c r="AS37" s="40"/>
      <c r="AT37" s="40"/>
      <c r="AU37" s="41"/>
      <c r="AV37" s="41"/>
      <c r="AW37" s="41"/>
      <c r="AX37" s="41"/>
      <c r="AY37" s="41"/>
      <c r="AZ37" s="41"/>
      <c r="BA37" s="41"/>
      <c r="BB37" s="41"/>
      <c r="BC37" s="41"/>
      <c r="BD37" s="41"/>
      <c r="BE37" s="41"/>
      <c r="BF37" s="41"/>
      <c r="BG37" s="41"/>
      <c r="BH37" s="41"/>
      <c r="BI37" s="41"/>
      <c r="BJ37" s="41"/>
      <c r="BK37" s="41"/>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c r="AMG37" s="38"/>
      <c r="AMH37" s="38"/>
      <c r="AMI37" s="38"/>
      <c r="AMJ37" s="38"/>
      <c r="AMK37" s="38"/>
      <c r="AML37" s="38"/>
      <c r="AMM37" s="38"/>
      <c r="AMN37" s="38"/>
      <c r="AMO37" s="38"/>
      <c r="AMP37" s="38"/>
      <c r="AMQ37" s="38"/>
      <c r="AMR37" s="38"/>
      <c r="AMS37" s="38"/>
      <c r="AMT37" s="38"/>
      <c r="AMU37" s="38"/>
      <c r="AMV37" s="38"/>
      <c r="AMW37" s="38"/>
      <c r="AMX37" s="38"/>
      <c r="AMY37" s="38"/>
      <c r="AMZ37" s="38"/>
      <c r="ANA37" s="38"/>
      <c r="ANB37" s="38"/>
      <c r="ANC37" s="38"/>
      <c r="AND37" s="38"/>
      <c r="ANE37" s="38"/>
      <c r="ANF37" s="38"/>
      <c r="ANG37" s="38"/>
      <c r="ANH37" s="38"/>
      <c r="ANI37" s="38"/>
      <c r="ANJ37" s="38"/>
      <c r="ANK37" s="38"/>
      <c r="ANL37" s="38"/>
    </row>
    <row r="38" spans="1:1052" ht="15" customHeight="1" outlineLevel="1">
      <c r="A38" s="274" t="s">
        <v>159</v>
      </c>
      <c r="B38" s="650"/>
      <c r="C38" s="310"/>
      <c r="D38" s="311"/>
      <c r="E38" s="312"/>
      <c r="F38" s="313"/>
      <c r="G38" s="314"/>
      <c r="H38" s="322"/>
      <c r="I38" s="328" t="str">
        <f t="shared" ref="I38:I39" si="38">IF(G38&gt;0,G38*H38,"")</f>
        <v/>
      </c>
      <c r="J38" s="96"/>
      <c r="K38" s="419"/>
      <c r="L38" s="264"/>
      <c r="M38" s="331" t="str">
        <f t="shared" si="1"/>
        <v/>
      </c>
      <c r="N38" s="134" t="str">
        <f>IF(G38&lt;&gt;"",G38,"")</f>
        <v/>
      </c>
      <c r="O38" s="328" t="str">
        <f t="shared" ref="O38" si="39">IF(N38&lt;&gt;"",N38*$O$8,"")</f>
        <v/>
      </c>
      <c r="P38" s="102"/>
      <c r="Q38" s="109"/>
      <c r="R38" s="106"/>
      <c r="S38" s="99">
        <f t="shared" si="3"/>
        <v>0</v>
      </c>
      <c r="T38" s="102"/>
      <c r="U38" s="109"/>
      <c r="V38" s="106"/>
      <c r="W38" s="99">
        <f t="shared" si="4"/>
        <v>0</v>
      </c>
      <c r="X38" s="331">
        <f t="shared" si="5"/>
        <v>0</v>
      </c>
      <c r="Y38" s="656"/>
      <c r="Z38" s="701"/>
      <c r="AA38"/>
      <c r="AB38"/>
      <c r="AC38"/>
      <c r="AD38"/>
      <c r="AE38"/>
      <c r="AF38"/>
      <c r="AG38"/>
      <c r="AH38"/>
      <c r="AI38"/>
      <c r="AJ38" s="38"/>
      <c r="AK38" s="40"/>
      <c r="AL38" s="40"/>
      <c r="AM38" s="40"/>
      <c r="AN38" s="40"/>
      <c r="AO38" s="40"/>
      <c r="AP38" s="40"/>
      <c r="AQ38" s="40"/>
      <c r="AR38" s="40"/>
      <c r="AS38" s="40"/>
      <c r="AT38" s="40"/>
      <c r="AU38" s="41"/>
      <c r="AV38" s="41"/>
      <c r="AW38" s="41"/>
      <c r="AX38" s="41"/>
      <c r="AY38" s="41"/>
      <c r="AZ38" s="41"/>
      <c r="BA38" s="41"/>
      <c r="BB38" s="41"/>
      <c r="BC38" s="41"/>
      <c r="BD38" s="41"/>
      <c r="BE38" s="41"/>
      <c r="BF38" s="41"/>
      <c r="BG38" s="41"/>
      <c r="BH38" s="41"/>
      <c r="BI38" s="41"/>
      <c r="BJ38" s="41"/>
      <c r="BK38" s="41"/>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c r="AMG38" s="38"/>
      <c r="AMH38" s="38"/>
      <c r="AMI38" s="38"/>
      <c r="AMJ38" s="38"/>
      <c r="AMK38" s="38"/>
      <c r="AML38" s="38"/>
      <c r="AMM38" s="38"/>
      <c r="AMN38" s="38"/>
      <c r="AMO38" s="38"/>
      <c r="AMP38" s="38"/>
      <c r="AMQ38" s="38"/>
      <c r="AMR38" s="38"/>
      <c r="AMS38" s="38"/>
      <c r="AMT38" s="38"/>
      <c r="AMU38" s="38"/>
      <c r="AMV38" s="38"/>
      <c r="AMW38" s="38"/>
      <c r="AMX38" s="38"/>
      <c r="AMY38" s="38"/>
      <c r="AMZ38" s="38"/>
      <c r="ANA38" s="38"/>
      <c r="ANB38" s="38"/>
      <c r="ANC38" s="38"/>
      <c r="AND38" s="38"/>
      <c r="ANE38" s="38"/>
      <c r="ANF38" s="38"/>
      <c r="ANG38" s="38"/>
      <c r="ANH38" s="38"/>
      <c r="ANI38" s="38"/>
      <c r="ANJ38" s="38"/>
      <c r="ANK38" s="38"/>
      <c r="ANL38" s="38"/>
    </row>
    <row r="39" spans="1:1052" s="90" customFormat="1" ht="15.75" customHeight="1" outlineLevel="1" thickBot="1">
      <c r="A39" s="275" t="s">
        <v>160</v>
      </c>
      <c r="B39" s="651"/>
      <c r="C39" s="317"/>
      <c r="D39" s="315"/>
      <c r="E39" s="318"/>
      <c r="F39" s="319"/>
      <c r="G39" s="316"/>
      <c r="H39" s="323"/>
      <c r="I39" s="330" t="str">
        <f t="shared" si="38"/>
        <v/>
      </c>
      <c r="J39" s="96"/>
      <c r="K39" s="449"/>
      <c r="L39" s="450"/>
      <c r="M39" s="448" t="str">
        <f t="shared" si="1"/>
        <v/>
      </c>
      <c r="N39" s="326" t="str">
        <f>IF(G39&lt;&gt;"",G39,"")</f>
        <v/>
      </c>
      <c r="O39" s="330" t="str">
        <f t="shared" ref="O39" si="40">IF(N39&lt;&gt;"",N39*$O$9,"")</f>
        <v/>
      </c>
      <c r="P39" s="102"/>
      <c r="Q39" s="110"/>
      <c r="R39" s="107"/>
      <c r="S39" s="506">
        <f t="shared" si="3"/>
        <v>0</v>
      </c>
      <c r="T39" s="102"/>
      <c r="U39" s="110"/>
      <c r="V39" s="107"/>
      <c r="W39" s="506">
        <f t="shared" si="4"/>
        <v>0</v>
      </c>
      <c r="X39" s="479">
        <f t="shared" si="5"/>
        <v>0</v>
      </c>
      <c r="Y39" s="696"/>
      <c r="Z39" s="702"/>
      <c r="AA39"/>
      <c r="AB39"/>
      <c r="AC39"/>
      <c r="AD39"/>
      <c r="AE39"/>
      <c r="AF39"/>
      <c r="AG39"/>
      <c r="AH39"/>
      <c r="AI39"/>
      <c r="AK39" s="40"/>
      <c r="AL39" s="40"/>
      <c r="AM39" s="40"/>
      <c r="AN39" s="40"/>
      <c r="AO39" s="40"/>
      <c r="AP39" s="40"/>
      <c r="AQ39" s="40"/>
      <c r="AR39" s="40"/>
      <c r="AS39" s="40"/>
      <c r="AT39" s="40"/>
      <c r="AU39" s="91"/>
      <c r="AV39" s="91"/>
      <c r="AW39" s="91"/>
      <c r="AX39" s="91"/>
      <c r="AY39" s="91"/>
      <c r="AZ39" s="91"/>
      <c r="BA39" s="91"/>
      <c r="BB39" s="91"/>
      <c r="BC39" s="91"/>
      <c r="BD39" s="91"/>
      <c r="BE39" s="91"/>
      <c r="BF39" s="91"/>
      <c r="BG39" s="91"/>
      <c r="BH39" s="91"/>
      <c r="BI39" s="91"/>
      <c r="BJ39" s="91"/>
      <c r="BK39" s="91"/>
    </row>
    <row r="40" spans="1:1052" ht="15" customHeight="1" thickTop="1" thickBot="1">
      <c r="A40"/>
      <c r="B40" s="1"/>
      <c r="C40" s="1"/>
      <c r="D40" s="1"/>
      <c r="F40" s="261" t="s">
        <v>6</v>
      </c>
      <c r="G40" s="451">
        <f>SUM(G10:G39)</f>
        <v>22</v>
      </c>
      <c r="H40" s="97"/>
      <c r="I40" s="452">
        <f>SUM(I10:I39)</f>
        <v>5223.82</v>
      </c>
      <c r="J40" s="98"/>
      <c r="K40" s="453">
        <f>SUM(K10:K39)</f>
        <v>6</v>
      </c>
      <c r="L40" s="454">
        <f>SUM(L10:L39)</f>
        <v>480</v>
      </c>
      <c r="M40" s="455">
        <f>SUM(M10:M39)</f>
        <v>297</v>
      </c>
      <c r="N40" s="456">
        <f>SUM(N10:N39)</f>
        <v>22</v>
      </c>
      <c r="O40" s="457">
        <f>SUM(O10:O39)</f>
        <v>1550</v>
      </c>
      <c r="P40" s="98"/>
      <c r="Q40" s="103"/>
      <c r="R40" s="97"/>
      <c r="S40" s="507">
        <f t="shared" ref="S40:X40" si="41">SUM(S10:S39)</f>
        <v>750</v>
      </c>
      <c r="T40" s="98">
        <f t="shared" si="41"/>
        <v>0</v>
      </c>
      <c r="U40" s="103">
        <f t="shared" si="41"/>
        <v>400</v>
      </c>
      <c r="V40" s="97">
        <f t="shared" si="41"/>
        <v>10</v>
      </c>
      <c r="W40" s="508">
        <f t="shared" si="41"/>
        <v>4000</v>
      </c>
      <c r="X40" s="458">
        <f t="shared" si="41"/>
        <v>4750</v>
      </c>
      <c r="Y40" s="459">
        <f>SUM(Y10:Y39)</f>
        <v>11820.82</v>
      </c>
      <c r="Z40" s="95"/>
      <c r="AA40" s="40"/>
      <c r="AB40" s="40"/>
      <c r="AC40" s="40"/>
      <c r="AD40" s="41"/>
      <c r="AE40" s="41"/>
      <c r="AF40" s="41"/>
      <c r="AG40" s="41"/>
      <c r="AH40" s="41"/>
      <c r="AI40" s="41"/>
      <c r="AJ40" s="41"/>
      <c r="AK40" s="41"/>
      <c r="AL40" s="41"/>
      <c r="AM40" s="41"/>
      <c r="AN40" s="41"/>
      <c r="AO40" s="41"/>
      <c r="AP40" s="41"/>
      <c r="AQ40" s="41"/>
      <c r="AR40" s="41"/>
      <c r="AS40" s="41"/>
      <c r="AT40" s="41"/>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38"/>
      <c r="VB40" s="38"/>
      <c r="VC40" s="38"/>
      <c r="VD40" s="38"/>
      <c r="VE40" s="38"/>
      <c r="VF40" s="38"/>
      <c r="VG40" s="38"/>
      <c r="VH40" s="38"/>
      <c r="VI40" s="38"/>
      <c r="VJ40" s="38"/>
      <c r="VK40" s="38"/>
      <c r="VL40" s="38"/>
      <c r="VM40" s="38"/>
      <c r="VN40" s="38"/>
      <c r="VO40" s="38"/>
      <c r="VP40" s="38"/>
      <c r="VQ40" s="38"/>
      <c r="VR40" s="38"/>
      <c r="VS40" s="38"/>
      <c r="VT40" s="38"/>
      <c r="VU40" s="38"/>
      <c r="VV40" s="38"/>
      <c r="VW40" s="38"/>
      <c r="VX40" s="38"/>
      <c r="VY40" s="38"/>
      <c r="VZ40" s="38"/>
      <c r="WA40" s="38"/>
      <c r="WB40" s="38"/>
      <c r="WC40" s="38"/>
      <c r="WD40" s="38"/>
      <c r="WE40" s="38"/>
      <c r="WF40" s="38"/>
      <c r="WG40" s="38"/>
      <c r="WH40" s="38"/>
      <c r="WI40" s="38"/>
      <c r="WJ40" s="38"/>
      <c r="WK40" s="38"/>
      <c r="WL40" s="38"/>
      <c r="WM40" s="38"/>
      <c r="WN40" s="38"/>
      <c r="WO40" s="38"/>
      <c r="WP40" s="38"/>
      <c r="WQ40" s="38"/>
      <c r="WR40" s="38"/>
      <c r="WS40" s="38"/>
      <c r="WT40" s="38"/>
      <c r="WU40" s="38"/>
      <c r="WV40" s="38"/>
      <c r="WW40" s="38"/>
      <c r="WX40" s="38"/>
      <c r="WY40" s="38"/>
      <c r="WZ40" s="38"/>
      <c r="XA40" s="38"/>
      <c r="XB40" s="38"/>
      <c r="XC40" s="38"/>
      <c r="XD40" s="38"/>
      <c r="XE40" s="38"/>
      <c r="XF40" s="38"/>
      <c r="XG40" s="38"/>
      <c r="XH40" s="38"/>
      <c r="XI40" s="38"/>
      <c r="XJ40" s="38"/>
      <c r="XK40" s="38"/>
      <c r="XL40" s="38"/>
      <c r="XM40" s="38"/>
      <c r="XN40" s="38"/>
      <c r="XO40" s="38"/>
      <c r="XP40" s="38"/>
      <c r="XQ40" s="38"/>
      <c r="XR40" s="38"/>
      <c r="XS40" s="38"/>
      <c r="XT40" s="38"/>
      <c r="XU40" s="38"/>
      <c r="XV40" s="38"/>
      <c r="XW40" s="38"/>
      <c r="XX40" s="38"/>
      <c r="XY40" s="38"/>
      <c r="XZ40" s="38"/>
      <c r="YA40" s="38"/>
      <c r="YB40" s="38"/>
      <c r="YC40" s="38"/>
      <c r="YD40" s="38"/>
      <c r="YE40" s="38"/>
      <c r="YF40" s="38"/>
      <c r="YG40" s="38"/>
      <c r="YH40" s="38"/>
      <c r="YI40" s="38"/>
      <c r="YJ40" s="38"/>
      <c r="YK40" s="38"/>
      <c r="YL40" s="38"/>
      <c r="YM40" s="38"/>
      <c r="YN40" s="38"/>
      <c r="YO40" s="38"/>
      <c r="YP40" s="38"/>
      <c r="YQ40" s="38"/>
      <c r="YR40" s="38"/>
      <c r="YS40" s="38"/>
      <c r="YT40" s="38"/>
      <c r="YU40" s="38"/>
      <c r="YV40" s="38"/>
      <c r="YW40" s="38"/>
      <c r="YX40" s="38"/>
      <c r="YY40" s="38"/>
      <c r="YZ40" s="38"/>
      <c r="ZA40" s="38"/>
      <c r="ZB40" s="38"/>
      <c r="ZC40" s="38"/>
      <c r="ZD40" s="38"/>
      <c r="ZE40" s="38"/>
      <c r="ZF40" s="38"/>
      <c r="ZG40" s="38"/>
      <c r="ZH40" s="38"/>
      <c r="ZI40" s="38"/>
      <c r="ZJ40" s="38"/>
      <c r="ZK40" s="38"/>
      <c r="ZL40" s="38"/>
      <c r="ZM40" s="38"/>
      <c r="ZN40" s="38"/>
      <c r="ZO40" s="38"/>
      <c r="ZP40" s="38"/>
      <c r="ZQ40" s="38"/>
      <c r="ZR40" s="38"/>
      <c r="ZS40" s="38"/>
      <c r="ZT40" s="38"/>
      <c r="ZU40" s="38"/>
      <c r="ZV40" s="38"/>
      <c r="ZW40" s="38"/>
      <c r="ZX40" s="38"/>
      <c r="ZY40" s="38"/>
      <c r="ZZ40" s="38"/>
      <c r="AAA40" s="38"/>
      <c r="AAB40" s="38"/>
      <c r="AAC40" s="38"/>
      <c r="AAD40" s="38"/>
      <c r="AAE40" s="38"/>
      <c r="AAF40" s="38"/>
      <c r="AAG40" s="38"/>
      <c r="AAH40" s="38"/>
      <c r="AAI40" s="38"/>
      <c r="AAJ40" s="38"/>
      <c r="AAK40" s="38"/>
      <c r="AAL40" s="38"/>
      <c r="AAM40" s="38"/>
      <c r="AAN40" s="38"/>
      <c r="AAO40" s="38"/>
      <c r="AAP40" s="38"/>
      <c r="AAQ40" s="38"/>
      <c r="AAR40" s="38"/>
      <c r="AAS40" s="38"/>
      <c r="AAT40" s="38"/>
      <c r="AAU40" s="38"/>
      <c r="AAV40" s="38"/>
      <c r="AAW40" s="38"/>
      <c r="AAX40" s="38"/>
      <c r="AAY40" s="38"/>
      <c r="AAZ40" s="38"/>
      <c r="ABA40" s="38"/>
      <c r="ABB40" s="38"/>
      <c r="ABC40" s="38"/>
      <c r="ABD40" s="38"/>
      <c r="ABE40" s="38"/>
      <c r="ABF40" s="38"/>
      <c r="ABG40" s="38"/>
      <c r="ABH40" s="38"/>
      <c r="ABI40" s="38"/>
      <c r="ABJ40" s="38"/>
      <c r="ABK40" s="38"/>
      <c r="ABL40" s="38"/>
      <c r="ABM40" s="38"/>
      <c r="ABN40" s="38"/>
      <c r="ABO40" s="38"/>
      <c r="ABP40" s="38"/>
      <c r="ABQ40" s="38"/>
      <c r="ABR40" s="38"/>
      <c r="ABS40" s="38"/>
      <c r="ABT40" s="38"/>
      <c r="ABU40" s="38"/>
      <c r="ABV40" s="38"/>
      <c r="ABW40" s="38"/>
      <c r="ABX40" s="38"/>
      <c r="ABY40" s="38"/>
      <c r="ABZ40" s="38"/>
      <c r="ACA40" s="38"/>
      <c r="ACB40" s="38"/>
      <c r="ACC40" s="38"/>
      <c r="ACD40" s="38"/>
      <c r="ACE40" s="38"/>
      <c r="ACF40" s="38"/>
      <c r="ACG40" s="38"/>
      <c r="ACH40" s="38"/>
      <c r="ACI40" s="38"/>
      <c r="ACJ40" s="38"/>
      <c r="ACK40" s="38"/>
      <c r="ACL40" s="38"/>
      <c r="ACM40" s="38"/>
      <c r="ACN40" s="38"/>
      <c r="ACO40" s="38"/>
      <c r="ACP40" s="38"/>
      <c r="ACQ40" s="38"/>
      <c r="ACR40" s="38"/>
      <c r="ACS40" s="38"/>
      <c r="ACT40" s="38"/>
      <c r="ACU40" s="38"/>
      <c r="ACV40" s="38"/>
      <c r="ACW40" s="38"/>
      <c r="ACX40" s="38"/>
      <c r="ACY40" s="38"/>
      <c r="ACZ40" s="38"/>
      <c r="ADA40" s="38"/>
      <c r="ADB40" s="38"/>
      <c r="ADC40" s="38"/>
      <c r="ADD40" s="38"/>
      <c r="ADE40" s="38"/>
      <c r="ADF40" s="38"/>
      <c r="ADG40" s="38"/>
      <c r="ADH40" s="38"/>
      <c r="ADI40" s="38"/>
      <c r="ADJ40" s="38"/>
      <c r="ADK40" s="38"/>
      <c r="ADL40" s="38"/>
      <c r="ADM40" s="38"/>
      <c r="ADN40" s="38"/>
      <c r="ADO40" s="38"/>
      <c r="ADP40" s="38"/>
      <c r="ADQ40" s="38"/>
      <c r="ADR40" s="38"/>
      <c r="ADS40" s="38"/>
      <c r="ADT40" s="38"/>
      <c r="ADU40" s="38"/>
      <c r="ADV40" s="38"/>
      <c r="ADW40" s="38"/>
      <c r="ADX40" s="38"/>
      <c r="ADY40" s="38"/>
      <c r="ADZ40" s="38"/>
      <c r="AEA40" s="38"/>
      <c r="AEB40" s="38"/>
      <c r="AEC40" s="38"/>
      <c r="AED40" s="38"/>
      <c r="AEE40" s="38"/>
      <c r="AEF40" s="38"/>
      <c r="AEG40" s="38"/>
      <c r="AEH40" s="38"/>
      <c r="AEI40" s="38"/>
      <c r="AEJ40" s="38"/>
      <c r="AEK40" s="38"/>
      <c r="AEL40" s="38"/>
      <c r="AEM40" s="38"/>
      <c r="AEN40" s="38"/>
      <c r="AEO40" s="38"/>
      <c r="AEP40" s="38"/>
      <c r="AEQ40" s="38"/>
      <c r="AER40" s="38"/>
      <c r="AES40" s="38"/>
      <c r="AET40" s="38"/>
      <c r="AEU40" s="38"/>
      <c r="AEV40" s="38"/>
      <c r="AEW40" s="38"/>
      <c r="AEX40" s="38"/>
      <c r="AEY40" s="38"/>
      <c r="AEZ40" s="38"/>
      <c r="AFA40" s="38"/>
      <c r="AFB40" s="38"/>
      <c r="AFC40" s="38"/>
      <c r="AFD40" s="38"/>
      <c r="AFE40" s="38"/>
      <c r="AFF40" s="38"/>
      <c r="AFG40" s="38"/>
      <c r="AFH40" s="38"/>
      <c r="AFI40" s="38"/>
      <c r="AFJ40" s="38"/>
      <c r="AFK40" s="38"/>
      <c r="AFL40" s="38"/>
      <c r="AFM40" s="38"/>
      <c r="AFN40" s="38"/>
      <c r="AFO40" s="38"/>
      <c r="AFP40" s="38"/>
      <c r="AFQ40" s="38"/>
      <c r="AFR40" s="38"/>
      <c r="AFS40" s="38"/>
      <c r="AFT40" s="38"/>
      <c r="AFU40" s="38"/>
      <c r="AFV40" s="38"/>
      <c r="AFW40" s="38"/>
      <c r="AFX40" s="38"/>
      <c r="AFY40" s="38"/>
      <c r="AFZ40" s="38"/>
      <c r="AGA40" s="38"/>
      <c r="AGB40" s="38"/>
      <c r="AGC40" s="38"/>
      <c r="AGD40" s="38"/>
      <c r="AGE40" s="38"/>
      <c r="AGF40" s="38"/>
      <c r="AGG40" s="38"/>
      <c r="AGH40" s="38"/>
      <c r="AGI40" s="38"/>
      <c r="AGJ40" s="38"/>
      <c r="AGK40" s="38"/>
      <c r="AGL40" s="38"/>
      <c r="AGM40" s="38"/>
      <c r="AGN40" s="38"/>
      <c r="AGO40" s="38"/>
      <c r="AGP40" s="38"/>
      <c r="AGQ40" s="38"/>
      <c r="AGR40" s="38"/>
      <c r="AGS40" s="38"/>
      <c r="AGT40" s="38"/>
      <c r="AGU40" s="38"/>
      <c r="AGV40" s="38"/>
      <c r="AGW40" s="38"/>
      <c r="AGX40" s="38"/>
      <c r="AGY40" s="38"/>
      <c r="AGZ40" s="38"/>
      <c r="AHA40" s="38"/>
      <c r="AHB40" s="38"/>
      <c r="AHC40" s="38"/>
      <c r="AHD40" s="38"/>
      <c r="AHE40" s="38"/>
      <c r="AHF40" s="38"/>
      <c r="AHG40" s="38"/>
      <c r="AHH40" s="38"/>
      <c r="AHI40" s="38"/>
      <c r="AHJ40" s="38"/>
      <c r="AHK40" s="38"/>
      <c r="AHL40" s="38"/>
      <c r="AHM40" s="38"/>
      <c r="AHN40" s="38"/>
      <c r="AHO40" s="38"/>
      <c r="AHP40" s="38"/>
      <c r="AHQ40" s="38"/>
      <c r="AHR40" s="38"/>
      <c r="AHS40" s="38"/>
      <c r="AHT40" s="38"/>
      <c r="AHU40" s="38"/>
      <c r="AHV40" s="38"/>
      <c r="AHW40" s="38"/>
      <c r="AHX40" s="38"/>
      <c r="AHY40" s="38"/>
      <c r="AHZ40" s="38"/>
      <c r="AIA40" s="38"/>
      <c r="AIB40" s="38"/>
      <c r="AIC40" s="38"/>
      <c r="AID40" s="38"/>
      <c r="AIE40" s="38"/>
      <c r="AIF40" s="38"/>
      <c r="AIG40" s="38"/>
      <c r="AIH40" s="38"/>
      <c r="AII40" s="38"/>
      <c r="AIJ40" s="38"/>
      <c r="AIK40" s="38"/>
      <c r="AIL40" s="38"/>
      <c r="AIM40" s="38"/>
      <c r="AIN40" s="38"/>
      <c r="AIO40" s="38"/>
      <c r="AIP40" s="38"/>
      <c r="AIQ40" s="38"/>
      <c r="AIR40" s="38"/>
      <c r="AIS40" s="38"/>
      <c r="AIT40" s="38"/>
      <c r="AIU40" s="38"/>
      <c r="AIV40" s="38"/>
      <c r="AIW40" s="38"/>
      <c r="AIX40" s="38"/>
      <c r="AIY40" s="38"/>
      <c r="AIZ40" s="38"/>
      <c r="AJA40" s="38"/>
      <c r="AJB40" s="38"/>
      <c r="AJC40" s="38"/>
      <c r="AJD40" s="38"/>
      <c r="AJE40" s="38"/>
      <c r="AJF40" s="38"/>
      <c r="AJG40" s="38"/>
      <c r="AJH40" s="38"/>
      <c r="AJI40" s="38"/>
      <c r="AJJ40" s="38"/>
      <c r="AJK40" s="38"/>
      <c r="AJL40" s="38"/>
      <c r="AJM40" s="38"/>
      <c r="AJN40" s="38"/>
      <c r="AJO40" s="38"/>
      <c r="AJP40" s="38"/>
      <c r="AJQ40" s="38"/>
      <c r="AJR40" s="38"/>
      <c r="AJS40" s="38"/>
      <c r="AJT40" s="38"/>
      <c r="AJU40" s="38"/>
      <c r="AJV40" s="38"/>
      <c r="AJW40" s="38"/>
      <c r="AJX40" s="38"/>
      <c r="AJY40" s="38"/>
      <c r="AJZ40" s="38"/>
      <c r="AKA40" s="38"/>
      <c r="AKB40" s="38"/>
      <c r="AKC40" s="38"/>
      <c r="AKD40" s="38"/>
      <c r="AKE40" s="38"/>
      <c r="AKF40" s="38"/>
      <c r="AKG40" s="38"/>
      <c r="AKH40" s="38"/>
      <c r="AKI40" s="38"/>
      <c r="AKJ40" s="38"/>
      <c r="AKK40" s="38"/>
      <c r="AKL40" s="38"/>
      <c r="AKM40" s="38"/>
      <c r="AKN40" s="38"/>
      <c r="AKO40" s="38"/>
      <c r="AKP40" s="38"/>
      <c r="AKQ40" s="38"/>
      <c r="AKR40" s="38"/>
      <c r="AKS40" s="38"/>
      <c r="AKT40" s="38"/>
      <c r="AKU40" s="38"/>
      <c r="AKV40" s="38"/>
      <c r="AKW40" s="38"/>
      <c r="AKX40" s="38"/>
      <c r="AKY40" s="38"/>
      <c r="AKZ40" s="38"/>
      <c r="ALA40" s="38"/>
      <c r="ALB40" s="38"/>
      <c r="ALC40" s="38"/>
      <c r="ALD40" s="38"/>
      <c r="ALE40" s="38"/>
      <c r="ALF40" s="38"/>
      <c r="ALG40" s="38"/>
      <c r="ALH40" s="38"/>
      <c r="ALI40" s="38"/>
      <c r="ALJ40" s="38"/>
      <c r="ALK40" s="38"/>
      <c r="ALL40" s="38"/>
      <c r="ALM40" s="38"/>
      <c r="ALN40" s="38"/>
      <c r="ALO40" s="38"/>
      <c r="ALP40" s="38"/>
      <c r="ALQ40" s="38"/>
      <c r="ALR40" s="38"/>
      <c r="ALS40" s="38"/>
      <c r="ALT40" s="38"/>
      <c r="ALU40" s="38"/>
      <c r="ALV40" s="38"/>
      <c r="ALW40" s="38"/>
      <c r="ALX40" s="38"/>
      <c r="ALY40" s="38"/>
      <c r="ALZ40" s="38"/>
      <c r="AMA40" s="38"/>
      <c r="AMB40" s="38"/>
      <c r="AMC40" s="38"/>
      <c r="AMD40" s="38"/>
      <c r="AME40" s="38"/>
      <c r="AMF40" s="38"/>
      <c r="AMG40" s="38"/>
      <c r="AMH40" s="38"/>
      <c r="AMI40" s="38"/>
      <c r="AMJ40" s="38"/>
      <c r="AMK40" s="38"/>
      <c r="AML40" s="38"/>
      <c r="AMM40" s="38"/>
      <c r="AMN40" s="38"/>
      <c r="AMO40" s="38"/>
      <c r="AMP40" s="38"/>
      <c r="AMQ40" s="38"/>
      <c r="AMR40" s="38"/>
      <c r="AMS40" s="38"/>
      <c r="AMT40" s="38"/>
      <c r="AMU40" s="38"/>
    </row>
    <row r="41" spans="1:1052" ht="15">
      <c r="A41"/>
      <c r="B41"/>
      <c r="C41"/>
      <c r="D41"/>
      <c r="E41"/>
      <c r="F41"/>
      <c r="G41"/>
      <c r="H41"/>
      <c r="I41"/>
    </row>
    <row r="42" spans="1:1052" ht="15">
      <c r="A42" s="416" t="s">
        <v>196</v>
      </c>
      <c r="B42" s="417"/>
      <c r="C42"/>
      <c r="D42"/>
      <c r="E42"/>
      <c r="F42"/>
      <c r="G42"/>
      <c r="H42"/>
      <c r="I42"/>
    </row>
    <row r="43" spans="1:1052" ht="15">
      <c r="A43" s="417"/>
      <c r="B43" s="417"/>
      <c r="C43"/>
      <c r="D43"/>
      <c r="E43"/>
      <c r="F43"/>
      <c r="G43"/>
      <c r="H43"/>
      <c r="I43"/>
    </row>
    <row r="44" spans="1:1052" ht="15">
      <c r="A44" s="416" t="s">
        <v>344</v>
      </c>
      <c r="B44" s="417"/>
      <c r="C44"/>
      <c r="D44"/>
      <c r="E44"/>
      <c r="F44"/>
      <c r="G44"/>
      <c r="H44"/>
      <c r="I44"/>
    </row>
    <row r="45" spans="1:1052" ht="15">
      <c r="A45" s="90"/>
      <c r="B45" s="417"/>
      <c r="C45"/>
      <c r="D45"/>
      <c r="E45"/>
      <c r="F45"/>
      <c r="G45"/>
      <c r="H45"/>
      <c r="I45"/>
    </row>
    <row r="46" spans="1:1052" ht="15">
      <c r="A46" s="416" t="s">
        <v>345</v>
      </c>
      <c r="B46" s="259"/>
      <c r="C46"/>
      <c r="D46"/>
      <c r="E46"/>
      <c r="F46"/>
      <c r="G46"/>
      <c r="H46"/>
      <c r="I46"/>
    </row>
    <row r="47" spans="1:1052" ht="15">
      <c r="A47" s="416"/>
      <c r="B47" s="417"/>
      <c r="C47"/>
      <c r="D47"/>
      <c r="E47"/>
      <c r="F47"/>
      <c r="G47"/>
      <c r="H47"/>
      <c r="I47"/>
    </row>
    <row r="48" spans="1:1052" ht="15">
      <c r="A48" s="416" t="s">
        <v>346</v>
      </c>
      <c r="B48" s="417"/>
      <c r="C48"/>
      <c r="D48"/>
      <c r="E48"/>
      <c r="F48"/>
      <c r="G48"/>
      <c r="H48"/>
      <c r="I48"/>
    </row>
    <row r="49" spans="1:9" ht="15">
      <c r="A49" s="416"/>
      <c r="B49" s="417"/>
      <c r="C49"/>
      <c r="D49"/>
      <c r="E49"/>
      <c r="F49"/>
      <c r="G49"/>
      <c r="H49"/>
      <c r="I49"/>
    </row>
    <row r="50" spans="1:9" ht="15">
      <c r="A50" s="416" t="s">
        <v>351</v>
      </c>
      <c r="B50" s="417"/>
      <c r="C50"/>
      <c r="D50"/>
      <c r="E50"/>
      <c r="F50"/>
      <c r="G50"/>
      <c r="H50"/>
      <c r="I50"/>
    </row>
    <row r="51" spans="1:9" ht="15">
      <c r="A51"/>
      <c r="B51"/>
      <c r="C51"/>
      <c r="D51"/>
      <c r="E51"/>
      <c r="F51"/>
      <c r="G51"/>
      <c r="H51"/>
      <c r="I51"/>
    </row>
  </sheetData>
  <mergeCells count="45">
    <mergeCell ref="Z2:Z9"/>
    <mergeCell ref="Z10:Z15"/>
    <mergeCell ref="Z16:Z21"/>
    <mergeCell ref="Z22:Z27"/>
    <mergeCell ref="Z28:Z33"/>
    <mergeCell ref="Z34:Z39"/>
    <mergeCell ref="T3:T9"/>
    <mergeCell ref="Y22:Y27"/>
    <mergeCell ref="Y28:Y33"/>
    <mergeCell ref="Y34:Y39"/>
    <mergeCell ref="J3:J9"/>
    <mergeCell ref="X2:X9"/>
    <mergeCell ref="P2:S2"/>
    <mergeCell ref="P3:P9"/>
    <mergeCell ref="Q3:Q9"/>
    <mergeCell ref="R3:R9"/>
    <mergeCell ref="S3:S9"/>
    <mergeCell ref="F3:F9"/>
    <mergeCell ref="C3:C9"/>
    <mergeCell ref="D3:D9"/>
    <mergeCell ref="E3:E9"/>
    <mergeCell ref="M3:M9"/>
    <mergeCell ref="Y10:Y15"/>
    <mergeCell ref="Y16:Y21"/>
    <mergeCell ref="G3:G9"/>
    <mergeCell ref="H3:H9"/>
    <mergeCell ref="I3:I9"/>
    <mergeCell ref="K4:K9"/>
    <mergeCell ref="L4:L9"/>
    <mergeCell ref="Y2:Y9"/>
    <mergeCell ref="G2:I2"/>
    <mergeCell ref="N2:O2"/>
    <mergeCell ref="J2:M2"/>
    <mergeCell ref="N3:N9"/>
    <mergeCell ref="U3:U9"/>
    <mergeCell ref="W3:W9"/>
    <mergeCell ref="V3:V9"/>
    <mergeCell ref="T2:W2"/>
    <mergeCell ref="B34:B39"/>
    <mergeCell ref="B28:B33"/>
    <mergeCell ref="B22:B27"/>
    <mergeCell ref="B16:B21"/>
    <mergeCell ref="A3:A9"/>
    <mergeCell ref="B3:B9"/>
    <mergeCell ref="B10:B15"/>
  </mergeCells>
  <conditionalFormatting sqref="Z40">
    <cfRule type="expression" dxfId="1" priority="4">
      <formula>#REF!&gt;0</formula>
    </cfRule>
  </conditionalFormatting>
  <dataValidations count="1">
    <dataValidation type="decimal" allowBlank="1" showInputMessage="1" showErrorMessage="1" errorTitle="dépassement plafond 700 €" promptTitle="max 700 €" sqref="C40" xr:uid="{00000000-0002-0000-0400-000000000000}">
      <formula1>0</formula1>
      <formula2>700</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B46"/>
  <sheetViews>
    <sheetView zoomScale="85" zoomScaleNormal="85" workbookViewId="0">
      <pane xSplit="2" ySplit="9" topLeftCell="C22" activePane="bottomRight" state="frozen"/>
      <selection pane="topRight" activeCell="C1" sqref="C1"/>
      <selection pane="bottomLeft" activeCell="A7" sqref="A7"/>
      <selection pane="bottomRight" activeCell="A45" sqref="A45"/>
    </sheetView>
  </sheetViews>
  <sheetFormatPr baseColWidth="10" defaultColWidth="11.42578125" defaultRowHeight="15" outlineLevelCol="1"/>
  <cols>
    <col min="1" max="1" width="30" customWidth="1"/>
    <col min="2" max="2" width="18.7109375" customWidth="1" outlineLevel="1"/>
    <col min="3" max="3" width="17.28515625" customWidth="1" outlineLevel="1"/>
    <col min="4" max="4" width="13.7109375" customWidth="1"/>
    <col min="5" max="5" width="13.7109375" customWidth="1" outlineLevel="1"/>
    <col min="6" max="6" width="15" customWidth="1" outlineLevel="1"/>
    <col min="7" max="7" width="12.85546875" bestFit="1" customWidth="1"/>
    <col min="8" max="8" width="11.42578125" customWidth="1" outlineLevel="1"/>
    <col min="9" max="9" width="14.42578125" customWidth="1" outlineLevel="1"/>
    <col min="10" max="10" width="16.7109375" customWidth="1" outlineLevel="1"/>
    <col min="11" max="11" width="17.85546875" customWidth="1" outlineLevel="1"/>
    <col min="13" max="13" width="11.42578125" customWidth="1" outlineLevel="1"/>
    <col min="14" max="14" width="14.5703125" customWidth="1"/>
    <col min="15" max="15" width="15.7109375" customWidth="1"/>
    <col min="16" max="16" width="16.85546875" customWidth="1" outlineLevel="1"/>
    <col min="17" max="18" width="11.42578125" customWidth="1" outlineLevel="1"/>
    <col min="19" max="19" width="15.140625" customWidth="1"/>
    <col min="20" max="20" width="16.85546875" customWidth="1" outlineLevel="1"/>
    <col min="21" max="22" width="11.42578125" customWidth="1" outlineLevel="1"/>
    <col min="23" max="24" width="15.140625" customWidth="1"/>
    <col min="25" max="25" width="16" customWidth="1"/>
    <col min="26" max="28" width="11.42578125" customWidth="1" outlineLevel="1"/>
    <col min="30" max="30" width="16.140625" customWidth="1"/>
  </cols>
  <sheetData>
    <row r="1" spans="1:25" ht="22.5" customHeight="1" thickBot="1">
      <c r="A1" s="26" t="s">
        <v>195</v>
      </c>
      <c r="B1" s="281"/>
      <c r="C1" s="281"/>
      <c r="D1" s="281"/>
    </row>
    <row r="2" spans="1:25" ht="18.75" customHeight="1" thickBot="1">
      <c r="A2" s="736" t="s">
        <v>76</v>
      </c>
      <c r="B2" s="739" t="s">
        <v>276</v>
      </c>
      <c r="C2" s="723" t="s">
        <v>125</v>
      </c>
      <c r="D2" s="726" t="s">
        <v>119</v>
      </c>
      <c r="E2" s="729" t="s">
        <v>120</v>
      </c>
      <c r="F2" s="730"/>
      <c r="G2" s="731"/>
      <c r="H2" s="732" t="s">
        <v>128</v>
      </c>
      <c r="I2" s="730"/>
      <c r="J2" s="730"/>
      <c r="K2" s="730"/>
      <c r="L2" s="731"/>
      <c r="M2" s="732" t="s">
        <v>73</v>
      </c>
      <c r="N2" s="730"/>
      <c r="O2" s="772" t="s">
        <v>307</v>
      </c>
      <c r="P2" s="775" t="s">
        <v>283</v>
      </c>
      <c r="Q2" s="776"/>
      <c r="R2" s="776"/>
      <c r="S2" s="777"/>
      <c r="T2" s="775" t="s">
        <v>284</v>
      </c>
      <c r="U2" s="776"/>
      <c r="V2" s="776"/>
      <c r="W2" s="777"/>
      <c r="X2" s="779" t="s">
        <v>309</v>
      </c>
      <c r="Y2" s="772" t="s">
        <v>285</v>
      </c>
    </row>
    <row r="3" spans="1:25" ht="15.75">
      <c r="A3" s="737"/>
      <c r="B3" s="740"/>
      <c r="C3" s="724"/>
      <c r="D3" s="727"/>
      <c r="E3" s="741" t="s">
        <v>122</v>
      </c>
      <c r="F3" s="764" t="s">
        <v>69</v>
      </c>
      <c r="G3" s="752" t="s">
        <v>127</v>
      </c>
      <c r="H3" s="740" t="s">
        <v>121</v>
      </c>
      <c r="I3" s="768" t="s">
        <v>126</v>
      </c>
      <c r="J3" s="139" t="s">
        <v>68</v>
      </c>
      <c r="K3" s="140" t="s">
        <v>111</v>
      </c>
      <c r="L3" s="752" t="s">
        <v>123</v>
      </c>
      <c r="M3" s="770" t="s">
        <v>113</v>
      </c>
      <c r="N3" s="166" t="s">
        <v>114</v>
      </c>
      <c r="O3" s="773"/>
      <c r="P3" s="755" t="s">
        <v>116</v>
      </c>
      <c r="Q3" s="758" t="s">
        <v>117</v>
      </c>
      <c r="R3" s="744" t="s">
        <v>118</v>
      </c>
      <c r="S3" s="761" t="s">
        <v>115</v>
      </c>
      <c r="T3" s="755" t="s">
        <v>116</v>
      </c>
      <c r="U3" s="758" t="s">
        <v>117</v>
      </c>
      <c r="V3" s="744" t="s">
        <v>118</v>
      </c>
      <c r="W3" s="761" t="s">
        <v>115</v>
      </c>
      <c r="X3" s="780"/>
      <c r="Y3" s="773"/>
    </row>
    <row r="4" spans="1:25" ht="15.75" customHeight="1">
      <c r="A4" s="737"/>
      <c r="B4" s="740"/>
      <c r="C4" s="724"/>
      <c r="D4" s="727"/>
      <c r="E4" s="742"/>
      <c r="F4" s="765"/>
      <c r="G4" s="753"/>
      <c r="H4" s="740"/>
      <c r="I4" s="768"/>
      <c r="J4" s="733">
        <f>'Frais déplacement'!B7</f>
        <v>17.5</v>
      </c>
      <c r="K4" s="749">
        <f>'Frais déplacement'!D9</f>
        <v>0.4</v>
      </c>
      <c r="L4" s="753"/>
      <c r="M4" s="770"/>
      <c r="N4" s="128">
        <f>Structu</f>
        <v>80</v>
      </c>
      <c r="O4" s="773"/>
      <c r="P4" s="756"/>
      <c r="Q4" s="759"/>
      <c r="R4" s="745"/>
      <c r="S4" s="762"/>
      <c r="T4" s="756"/>
      <c r="U4" s="759"/>
      <c r="V4" s="745"/>
      <c r="W4" s="762"/>
      <c r="X4" s="780"/>
      <c r="Y4" s="773"/>
    </row>
    <row r="5" spans="1:25" ht="15.75" customHeight="1">
      <c r="A5" s="737"/>
      <c r="B5" s="740"/>
      <c r="C5" s="724"/>
      <c r="D5" s="727"/>
      <c r="E5" s="742"/>
      <c r="F5" s="765"/>
      <c r="G5" s="753"/>
      <c r="H5" s="740"/>
      <c r="I5" s="768"/>
      <c r="J5" s="734"/>
      <c r="K5" s="750"/>
      <c r="L5" s="753"/>
      <c r="M5" s="770"/>
      <c r="N5" s="128">
        <f>Structv</f>
        <v>60</v>
      </c>
      <c r="O5" s="773"/>
      <c r="P5" s="756"/>
      <c r="Q5" s="759"/>
      <c r="R5" s="745"/>
      <c r="S5" s="762"/>
      <c r="T5" s="756"/>
      <c r="U5" s="759"/>
      <c r="V5" s="745"/>
      <c r="W5" s="762"/>
      <c r="X5" s="780"/>
      <c r="Y5" s="773"/>
    </row>
    <row r="6" spans="1:25" ht="15.75" customHeight="1">
      <c r="A6" s="737"/>
      <c r="B6" s="740"/>
      <c r="C6" s="724"/>
      <c r="D6" s="727"/>
      <c r="E6" s="742"/>
      <c r="F6" s="765"/>
      <c r="G6" s="753"/>
      <c r="H6" s="740"/>
      <c r="I6" s="768"/>
      <c r="J6" s="734"/>
      <c r="K6" s="750"/>
      <c r="L6" s="753"/>
      <c r="M6" s="770"/>
      <c r="N6" s="128">
        <f>Structw</f>
        <v>110</v>
      </c>
      <c r="O6" s="773"/>
      <c r="P6" s="756"/>
      <c r="Q6" s="759"/>
      <c r="R6" s="745"/>
      <c r="S6" s="762"/>
      <c r="T6" s="756"/>
      <c r="U6" s="759"/>
      <c r="V6" s="745"/>
      <c r="W6" s="762"/>
      <c r="X6" s="780"/>
      <c r="Y6" s="773"/>
    </row>
    <row r="7" spans="1:25" ht="15.75" customHeight="1">
      <c r="A7" s="737"/>
      <c r="B7" s="740"/>
      <c r="C7" s="724"/>
      <c r="D7" s="727"/>
      <c r="E7" s="742"/>
      <c r="F7" s="765"/>
      <c r="G7" s="753"/>
      <c r="H7" s="740"/>
      <c r="I7" s="768"/>
      <c r="J7" s="734"/>
      <c r="K7" s="750"/>
      <c r="L7" s="753"/>
      <c r="M7" s="770"/>
      <c r="N7" s="128">
        <f>Structx</f>
        <v>48</v>
      </c>
      <c r="O7" s="773"/>
      <c r="P7" s="756"/>
      <c r="Q7" s="759"/>
      <c r="R7" s="745"/>
      <c r="S7" s="762"/>
      <c r="T7" s="756"/>
      <c r="U7" s="759"/>
      <c r="V7" s="745"/>
      <c r="W7" s="762"/>
      <c r="X7" s="780"/>
      <c r="Y7" s="773"/>
    </row>
    <row r="8" spans="1:25" ht="15.75" customHeight="1">
      <c r="A8" s="737"/>
      <c r="B8" s="740"/>
      <c r="C8" s="724"/>
      <c r="D8" s="727"/>
      <c r="E8" s="742"/>
      <c r="F8" s="765"/>
      <c r="G8" s="753"/>
      <c r="H8" s="740"/>
      <c r="I8" s="768"/>
      <c r="J8" s="734"/>
      <c r="K8" s="750"/>
      <c r="L8" s="753"/>
      <c r="M8" s="770"/>
      <c r="N8" s="128">
        <f>Structy</f>
        <v>75</v>
      </c>
      <c r="O8" s="773"/>
      <c r="P8" s="756"/>
      <c r="Q8" s="759"/>
      <c r="R8" s="745"/>
      <c r="S8" s="762"/>
      <c r="T8" s="756"/>
      <c r="U8" s="759"/>
      <c r="V8" s="745"/>
      <c r="W8" s="762"/>
      <c r="X8" s="780"/>
      <c r="Y8" s="773"/>
    </row>
    <row r="9" spans="1:25" ht="15.75" customHeight="1" thickBot="1">
      <c r="A9" s="738"/>
      <c r="B9" s="740"/>
      <c r="C9" s="725"/>
      <c r="D9" s="728"/>
      <c r="E9" s="743"/>
      <c r="F9" s="766"/>
      <c r="G9" s="754"/>
      <c r="H9" s="767"/>
      <c r="I9" s="769"/>
      <c r="J9" s="735"/>
      <c r="K9" s="751"/>
      <c r="L9" s="754"/>
      <c r="M9" s="771"/>
      <c r="N9" s="128">
        <f>Structz</f>
        <v>120</v>
      </c>
      <c r="O9" s="774"/>
      <c r="P9" s="757"/>
      <c r="Q9" s="760"/>
      <c r="R9" s="746"/>
      <c r="S9" s="763"/>
      <c r="T9" s="757"/>
      <c r="U9" s="760"/>
      <c r="V9" s="746"/>
      <c r="W9" s="763"/>
      <c r="X9" s="781"/>
      <c r="Y9" s="778"/>
    </row>
    <row r="10" spans="1:25" ht="16.5" customHeight="1" thickBot="1">
      <c r="A10" s="510" t="s">
        <v>282</v>
      </c>
      <c r="B10" s="118"/>
      <c r="C10" s="421" t="s">
        <v>129</v>
      </c>
      <c r="D10" s="118" t="s">
        <v>131</v>
      </c>
      <c r="E10" s="135"/>
      <c r="F10" s="116"/>
      <c r="G10" s="141">
        <f t="shared" ref="G10:G12" si="0">E10*F10</f>
        <v>0</v>
      </c>
      <c r="H10" s="111"/>
      <c r="I10" s="112"/>
      <c r="J10" s="113"/>
      <c r="K10" s="119"/>
      <c r="L10" s="141">
        <f>IF(H10&gt;0,J10*$J$4+K10*$K$4,0)</f>
        <v>0</v>
      </c>
      <c r="M10" s="131">
        <f t="shared" ref="M10:M12" si="1">E10</f>
        <v>0</v>
      </c>
      <c r="N10" s="163">
        <f>M10*$N$4</f>
        <v>0</v>
      </c>
      <c r="O10" s="339">
        <f>G10+L10+N10</f>
        <v>0</v>
      </c>
      <c r="P10" s="150"/>
      <c r="Q10" s="108"/>
      <c r="R10" s="105"/>
      <c r="S10" s="151">
        <f t="shared" ref="S10:S12" si="2">Q10*R10</f>
        <v>0</v>
      </c>
      <c r="T10" s="150"/>
      <c r="U10" s="108"/>
      <c r="V10" s="105"/>
      <c r="W10" s="151">
        <f t="shared" ref="W10:W12" si="3">U10*V10</f>
        <v>0</v>
      </c>
      <c r="X10" s="474">
        <f>S10+W10</f>
        <v>0</v>
      </c>
      <c r="Y10" s="747">
        <f>SUM(O10:O12,S10:S12,W10:W12)</f>
        <v>14685</v>
      </c>
    </row>
    <row r="11" spans="1:25" ht="26.25" thickBot="1">
      <c r="A11" s="511" t="s">
        <v>282</v>
      </c>
      <c r="B11" s="515">
        <v>10</v>
      </c>
      <c r="C11" s="422" t="s">
        <v>129</v>
      </c>
      <c r="D11" s="123" t="s">
        <v>133</v>
      </c>
      <c r="E11" s="136">
        <v>30</v>
      </c>
      <c r="F11" s="162">
        <v>250</v>
      </c>
      <c r="G11" s="142">
        <f t="shared" si="0"/>
        <v>7500</v>
      </c>
      <c r="H11" s="132">
        <v>2</v>
      </c>
      <c r="I11" s="124" t="s">
        <v>194</v>
      </c>
      <c r="J11" s="125">
        <v>2</v>
      </c>
      <c r="K11" s="126">
        <v>250</v>
      </c>
      <c r="L11" s="142">
        <f>IF(H11&gt;0,J11*$J$4+K11*$K$8,0)</f>
        <v>35</v>
      </c>
      <c r="M11" s="134">
        <f t="shared" si="1"/>
        <v>30</v>
      </c>
      <c r="N11" s="164">
        <f t="shared" ref="N11:N12" si="4">M11*$N$4</f>
        <v>2400</v>
      </c>
      <c r="O11" s="138">
        <f>G11+L11+N11</f>
        <v>9935</v>
      </c>
      <c r="P11" s="152"/>
      <c r="Q11" s="109"/>
      <c r="R11" s="106"/>
      <c r="S11" s="153">
        <f t="shared" si="2"/>
        <v>0</v>
      </c>
      <c r="T11" s="152"/>
      <c r="U11" s="109"/>
      <c r="V11" s="106"/>
      <c r="W11" s="153">
        <f t="shared" si="3"/>
        <v>0</v>
      </c>
      <c r="X11" s="475">
        <f t="shared" ref="X11:X27" si="5">S11+W11</f>
        <v>0</v>
      </c>
      <c r="Y11" s="748"/>
    </row>
    <row r="12" spans="1:25" ht="26.25" thickBot="1">
      <c r="A12" s="512" t="s">
        <v>282</v>
      </c>
      <c r="B12" s="520">
        <v>2</v>
      </c>
      <c r="C12" s="423" t="s">
        <v>130</v>
      </c>
      <c r="D12" s="120" t="s">
        <v>132</v>
      </c>
      <c r="E12" s="137">
        <v>11</v>
      </c>
      <c r="F12" s="117">
        <v>300</v>
      </c>
      <c r="G12" s="143">
        <f t="shared" si="0"/>
        <v>3300</v>
      </c>
      <c r="H12" s="133">
        <v>4</v>
      </c>
      <c r="I12" s="121" t="s">
        <v>323</v>
      </c>
      <c r="J12" s="122">
        <v>4</v>
      </c>
      <c r="K12" s="114">
        <f>4*150</f>
        <v>600</v>
      </c>
      <c r="L12" s="142">
        <f>IF(H12&gt;0,J12*$J$4+K12*$K$8,0)</f>
        <v>70</v>
      </c>
      <c r="M12" s="130">
        <f t="shared" si="1"/>
        <v>11</v>
      </c>
      <c r="N12" s="165">
        <f t="shared" si="4"/>
        <v>880</v>
      </c>
      <c r="O12" s="340">
        <f t="shared" ref="O12" si="6">G12+L12+N12</f>
        <v>4250</v>
      </c>
      <c r="P12" s="152"/>
      <c r="Q12" s="110">
        <v>500</v>
      </c>
      <c r="R12" s="107">
        <v>1</v>
      </c>
      <c r="S12" s="154">
        <f t="shared" si="2"/>
        <v>500</v>
      </c>
      <c r="T12" s="152"/>
      <c r="U12" s="110"/>
      <c r="V12" s="107"/>
      <c r="W12" s="154">
        <f t="shared" si="3"/>
        <v>0</v>
      </c>
      <c r="X12" s="476">
        <f t="shared" si="5"/>
        <v>500</v>
      </c>
      <c r="Y12" s="748"/>
    </row>
    <row r="13" spans="1:25" ht="26.25" thickBot="1">
      <c r="A13" s="336" t="s">
        <v>278</v>
      </c>
      <c r="B13" s="514">
        <v>1</v>
      </c>
      <c r="C13" s="421" t="s">
        <v>130</v>
      </c>
      <c r="D13" s="118" t="s">
        <v>131</v>
      </c>
      <c r="E13" s="135">
        <v>4</v>
      </c>
      <c r="F13" s="116">
        <v>200</v>
      </c>
      <c r="G13" s="141">
        <f>E13*F13</f>
        <v>800</v>
      </c>
      <c r="H13" s="111">
        <v>2</v>
      </c>
      <c r="I13" s="112" t="s">
        <v>193</v>
      </c>
      <c r="J13" s="113">
        <v>2</v>
      </c>
      <c r="K13" s="119">
        <v>300</v>
      </c>
      <c r="L13" s="141">
        <f>IF(H13&gt;0,J13*$J$4+K13*$K$4,0)</f>
        <v>155</v>
      </c>
      <c r="M13" s="131">
        <f>E13</f>
        <v>4</v>
      </c>
      <c r="N13" s="163">
        <f>M13*$N$5</f>
        <v>240</v>
      </c>
      <c r="O13" s="339">
        <f>G13+L13+N13</f>
        <v>1195</v>
      </c>
      <c r="P13" s="150"/>
      <c r="Q13" s="108">
        <v>2500</v>
      </c>
      <c r="R13" s="105">
        <v>1</v>
      </c>
      <c r="S13" s="151">
        <f>Q13*R13</f>
        <v>2500</v>
      </c>
      <c r="T13" s="150"/>
      <c r="U13" s="108"/>
      <c r="V13" s="105"/>
      <c r="W13" s="151">
        <f>U13*V13</f>
        <v>0</v>
      </c>
      <c r="X13" s="474">
        <f t="shared" si="5"/>
        <v>2500</v>
      </c>
      <c r="Y13" s="747">
        <f t="shared" ref="Y13" si="7">SUM(O13:O15,S13:S15,W13:W15)</f>
        <v>3695</v>
      </c>
    </row>
    <row r="14" spans="1:25" ht="15.75" customHeight="1" thickBot="1">
      <c r="A14" s="337" t="s">
        <v>278</v>
      </c>
      <c r="B14" s="515"/>
      <c r="C14" s="422" t="s">
        <v>129</v>
      </c>
      <c r="D14" s="123"/>
      <c r="E14" s="136"/>
      <c r="F14" s="162"/>
      <c r="G14" s="142">
        <f>E14*F14</f>
        <v>0</v>
      </c>
      <c r="H14" s="132"/>
      <c r="I14" s="124"/>
      <c r="J14" s="125"/>
      <c r="K14" s="126"/>
      <c r="L14" s="142">
        <f>IF(H14&gt;0,J14*$J$4+K14*$K$8,0)</f>
        <v>0</v>
      </c>
      <c r="M14" s="134">
        <f t="shared" ref="M14:M27" si="8">E14</f>
        <v>0</v>
      </c>
      <c r="N14" s="164">
        <f t="shared" ref="N14:N15" si="9">M14*$N$5</f>
        <v>0</v>
      </c>
      <c r="O14" s="138">
        <f t="shared" ref="O14:O27" si="10">G14+L14+N14</f>
        <v>0</v>
      </c>
      <c r="P14" s="152"/>
      <c r="Q14" s="109"/>
      <c r="R14" s="106"/>
      <c r="S14" s="153">
        <f t="shared" ref="S14:S27" si="11">Q14*R14</f>
        <v>0</v>
      </c>
      <c r="T14" s="152"/>
      <c r="U14" s="109"/>
      <c r="V14" s="106"/>
      <c r="W14" s="153">
        <f t="shared" ref="W14:W27" si="12">U14*V14</f>
        <v>0</v>
      </c>
      <c r="X14" s="475">
        <f t="shared" si="5"/>
        <v>0</v>
      </c>
      <c r="Y14" s="748"/>
    </row>
    <row r="15" spans="1:25" ht="16.5" customHeight="1" thickBot="1">
      <c r="A15" s="338" t="s">
        <v>278</v>
      </c>
      <c r="B15" s="513"/>
      <c r="C15" s="423" t="s">
        <v>129</v>
      </c>
      <c r="D15" s="120"/>
      <c r="E15" s="137"/>
      <c r="F15" s="117"/>
      <c r="G15" s="143">
        <f>E15*F15</f>
        <v>0</v>
      </c>
      <c r="H15" s="133"/>
      <c r="I15" s="121"/>
      <c r="J15" s="122"/>
      <c r="K15" s="114"/>
      <c r="L15" s="142">
        <f>IF(H15&gt;0,J15*$J$4+K15*$K$8,0)</f>
        <v>0</v>
      </c>
      <c r="M15" s="130">
        <f t="shared" si="8"/>
        <v>0</v>
      </c>
      <c r="N15" s="165">
        <f t="shared" si="9"/>
        <v>0</v>
      </c>
      <c r="O15" s="340">
        <f t="shared" si="10"/>
        <v>0</v>
      </c>
      <c r="P15" s="152"/>
      <c r="Q15" s="110"/>
      <c r="R15" s="107"/>
      <c r="S15" s="154">
        <f t="shared" si="11"/>
        <v>0</v>
      </c>
      <c r="T15" s="152"/>
      <c r="U15" s="110"/>
      <c r="V15" s="107"/>
      <c r="W15" s="154">
        <f t="shared" si="12"/>
        <v>0</v>
      </c>
      <c r="X15" s="476">
        <f t="shared" si="5"/>
        <v>0</v>
      </c>
      <c r="Y15" s="748"/>
    </row>
    <row r="16" spans="1:25" ht="16.5" customHeight="1" thickBot="1">
      <c r="A16" s="336" t="s">
        <v>279</v>
      </c>
      <c r="B16" s="514"/>
      <c r="C16" s="421" t="s">
        <v>129</v>
      </c>
      <c r="D16" s="118" t="s">
        <v>131</v>
      </c>
      <c r="E16" s="135"/>
      <c r="F16" s="116"/>
      <c r="G16" s="141">
        <f t="shared" ref="G16:G27" si="13">E16*F16</f>
        <v>0</v>
      </c>
      <c r="H16" s="111"/>
      <c r="I16" s="112"/>
      <c r="J16" s="113"/>
      <c r="K16" s="119"/>
      <c r="L16" s="141">
        <f>IF(H16&gt;0,J16*$J$4+K16*$K$4,0)</f>
        <v>0</v>
      </c>
      <c r="M16" s="131">
        <f t="shared" si="8"/>
        <v>0</v>
      </c>
      <c r="N16" s="163">
        <f>M16*$N$6</f>
        <v>0</v>
      </c>
      <c r="O16" s="339">
        <f>G16+L16+N16</f>
        <v>0</v>
      </c>
      <c r="P16" s="150"/>
      <c r="Q16" s="108"/>
      <c r="R16" s="105"/>
      <c r="S16" s="151">
        <f t="shared" si="11"/>
        <v>0</v>
      </c>
      <c r="T16" s="150"/>
      <c r="U16" s="108"/>
      <c r="V16" s="105"/>
      <c r="W16" s="151">
        <f t="shared" si="12"/>
        <v>0</v>
      </c>
      <c r="X16" s="474">
        <f t="shared" si="5"/>
        <v>0</v>
      </c>
      <c r="Y16" s="747">
        <f t="shared" ref="Y16" si="14">SUM(O16:O18,S16:S18,W16:W18)</f>
        <v>4355</v>
      </c>
    </row>
    <row r="17" spans="1:25" ht="26.25" thickBot="1">
      <c r="A17" s="337" t="s">
        <v>279</v>
      </c>
      <c r="B17" s="515">
        <v>4</v>
      </c>
      <c r="C17" s="422" t="s">
        <v>129</v>
      </c>
      <c r="D17" s="123" t="s">
        <v>133</v>
      </c>
      <c r="E17" s="136">
        <v>12</v>
      </c>
      <c r="F17" s="162">
        <v>250</v>
      </c>
      <c r="G17" s="142">
        <f t="shared" si="13"/>
        <v>3000</v>
      </c>
      <c r="H17" s="132">
        <v>2</v>
      </c>
      <c r="I17" s="124" t="s">
        <v>194</v>
      </c>
      <c r="J17" s="125">
        <v>2</v>
      </c>
      <c r="K17" s="126">
        <v>250</v>
      </c>
      <c r="L17" s="142">
        <f>IF(H17&gt;0,J17*$J$4+K17*$K$8,0)</f>
        <v>35</v>
      </c>
      <c r="M17" s="134">
        <f t="shared" si="8"/>
        <v>12</v>
      </c>
      <c r="N17" s="164">
        <f t="shared" ref="N17:N18" si="15">M17*$N$6</f>
        <v>1320</v>
      </c>
      <c r="O17" s="138">
        <f>G17+L17+N17</f>
        <v>4355</v>
      </c>
      <c r="P17" s="152"/>
      <c r="Q17" s="109"/>
      <c r="R17" s="106"/>
      <c r="S17" s="153">
        <f t="shared" si="11"/>
        <v>0</v>
      </c>
      <c r="T17" s="152"/>
      <c r="U17" s="109"/>
      <c r="V17" s="106"/>
      <c r="W17" s="153">
        <f t="shared" si="12"/>
        <v>0</v>
      </c>
      <c r="X17" s="475">
        <f t="shared" si="5"/>
        <v>0</v>
      </c>
      <c r="Y17" s="748"/>
    </row>
    <row r="18" spans="1:25" ht="16.5" customHeight="1" thickBot="1">
      <c r="A18" s="338" t="s">
        <v>279</v>
      </c>
      <c r="B18" s="513"/>
      <c r="C18" s="423" t="s">
        <v>130</v>
      </c>
      <c r="D18" s="120" t="s">
        <v>132</v>
      </c>
      <c r="E18" s="137"/>
      <c r="F18" s="117"/>
      <c r="G18" s="143">
        <f t="shared" si="13"/>
        <v>0</v>
      </c>
      <c r="H18" s="133"/>
      <c r="I18" s="121"/>
      <c r="J18" s="122"/>
      <c r="K18" s="114"/>
      <c r="L18" s="142">
        <f>IF(H18&gt;0,J18*$J$4+K18*$K$8,0)</f>
        <v>0</v>
      </c>
      <c r="M18" s="130">
        <f t="shared" si="8"/>
        <v>0</v>
      </c>
      <c r="N18" s="165">
        <f t="shared" si="15"/>
        <v>0</v>
      </c>
      <c r="O18" s="340">
        <f t="shared" si="10"/>
        <v>0</v>
      </c>
      <c r="P18" s="152"/>
      <c r="Q18" s="110"/>
      <c r="R18" s="107"/>
      <c r="S18" s="154">
        <f t="shared" si="11"/>
        <v>0</v>
      </c>
      <c r="T18" s="152"/>
      <c r="U18" s="110"/>
      <c r="V18" s="107"/>
      <c r="W18" s="154">
        <f t="shared" si="12"/>
        <v>0</v>
      </c>
      <c r="X18" s="476">
        <f t="shared" si="5"/>
        <v>0</v>
      </c>
      <c r="Y18" s="748"/>
    </row>
    <row r="19" spans="1:25" ht="16.5" customHeight="1" thickBot="1">
      <c r="A19" s="336" t="s">
        <v>158</v>
      </c>
      <c r="B19" s="514"/>
      <c r="C19" s="421" t="s">
        <v>129</v>
      </c>
      <c r="D19" s="118" t="s">
        <v>131</v>
      </c>
      <c r="E19" s="135"/>
      <c r="F19" s="116"/>
      <c r="G19" s="141">
        <f t="shared" si="13"/>
        <v>0</v>
      </c>
      <c r="H19" s="111"/>
      <c r="I19" s="112"/>
      <c r="J19" s="113"/>
      <c r="K19" s="119"/>
      <c r="L19" s="141">
        <f>IF(H19&gt;0,J19*$J$4+K19*$K$4,0)</f>
        <v>0</v>
      </c>
      <c r="M19" s="131">
        <f t="shared" si="8"/>
        <v>0</v>
      </c>
      <c r="N19" s="163">
        <f>M19*$N$7</f>
        <v>0</v>
      </c>
      <c r="O19" s="339">
        <f t="shared" si="10"/>
        <v>0</v>
      </c>
      <c r="P19" s="150"/>
      <c r="Q19" s="108"/>
      <c r="R19" s="105"/>
      <c r="S19" s="151">
        <f t="shared" si="11"/>
        <v>0</v>
      </c>
      <c r="T19" s="150"/>
      <c r="U19" s="108"/>
      <c r="V19" s="105"/>
      <c r="W19" s="151">
        <f t="shared" si="12"/>
        <v>0</v>
      </c>
      <c r="X19" s="474">
        <f t="shared" si="5"/>
        <v>0</v>
      </c>
      <c r="Y19" s="747">
        <f t="shared" ref="Y19" si="16">SUM(O19:O21,S19:S21,W19:W21)</f>
        <v>762.5</v>
      </c>
    </row>
    <row r="20" spans="1:25" ht="26.25" thickBot="1">
      <c r="A20" s="337" t="s">
        <v>158</v>
      </c>
      <c r="B20" s="515">
        <v>1</v>
      </c>
      <c r="C20" s="422" t="s">
        <v>129</v>
      </c>
      <c r="D20" s="123" t="s">
        <v>133</v>
      </c>
      <c r="E20" s="136">
        <v>2.5</v>
      </c>
      <c r="F20" s="162">
        <v>250</v>
      </c>
      <c r="G20" s="142">
        <f t="shared" si="13"/>
        <v>625</v>
      </c>
      <c r="H20" s="132">
        <v>1</v>
      </c>
      <c r="I20" s="124">
        <v>46291</v>
      </c>
      <c r="J20" s="125">
        <v>1</v>
      </c>
      <c r="K20" s="126"/>
      <c r="L20" s="142">
        <f>IF(H20&gt;0,J20*$J$4+K20*$K$8,0)</f>
        <v>17.5</v>
      </c>
      <c r="M20" s="134">
        <f t="shared" si="8"/>
        <v>2.5</v>
      </c>
      <c r="N20" s="164">
        <f t="shared" ref="N20:N21" si="17">M20*$N$7</f>
        <v>120</v>
      </c>
      <c r="O20" s="138">
        <f t="shared" si="10"/>
        <v>762.5</v>
      </c>
      <c r="P20" s="152"/>
      <c r="Q20" s="109"/>
      <c r="R20" s="106"/>
      <c r="S20" s="153">
        <f t="shared" si="11"/>
        <v>0</v>
      </c>
      <c r="T20" s="152"/>
      <c r="U20" s="109"/>
      <c r="V20" s="106"/>
      <c r="W20" s="153">
        <f t="shared" si="12"/>
        <v>0</v>
      </c>
      <c r="X20" s="475">
        <f t="shared" si="5"/>
        <v>0</v>
      </c>
      <c r="Y20" s="748"/>
    </row>
    <row r="21" spans="1:25" ht="26.25" thickBot="1">
      <c r="A21" s="338" t="s">
        <v>158</v>
      </c>
      <c r="B21" s="513"/>
      <c r="C21" s="423" t="s">
        <v>129</v>
      </c>
      <c r="D21" s="120" t="s">
        <v>132</v>
      </c>
      <c r="E21" s="137"/>
      <c r="F21" s="117"/>
      <c r="G21" s="143">
        <f t="shared" si="13"/>
        <v>0</v>
      </c>
      <c r="H21" s="133"/>
      <c r="I21" s="121"/>
      <c r="J21" s="122"/>
      <c r="K21" s="114"/>
      <c r="L21" s="143">
        <f>IF(H21&gt;0,J21*$J$4+K21*$K$8,0)</f>
        <v>0</v>
      </c>
      <c r="M21" s="130">
        <f t="shared" si="8"/>
        <v>0</v>
      </c>
      <c r="N21" s="165">
        <f t="shared" si="17"/>
        <v>0</v>
      </c>
      <c r="O21" s="340">
        <f t="shared" si="10"/>
        <v>0</v>
      </c>
      <c r="P21" s="152"/>
      <c r="Q21" s="110"/>
      <c r="R21" s="107"/>
      <c r="S21" s="154">
        <f t="shared" si="11"/>
        <v>0</v>
      </c>
      <c r="T21" s="152"/>
      <c r="U21" s="110"/>
      <c r="V21" s="107"/>
      <c r="W21" s="154">
        <f t="shared" si="12"/>
        <v>0</v>
      </c>
      <c r="X21" s="476">
        <f t="shared" si="5"/>
        <v>0</v>
      </c>
      <c r="Y21" s="748"/>
    </row>
    <row r="22" spans="1:25" ht="16.5" customHeight="1" thickBot="1">
      <c r="A22" s="336" t="s">
        <v>159</v>
      </c>
      <c r="B22" s="514"/>
      <c r="C22" s="421" t="s">
        <v>129</v>
      </c>
      <c r="D22" s="118" t="s">
        <v>131</v>
      </c>
      <c r="E22" s="135"/>
      <c r="F22" s="116"/>
      <c r="G22" s="141">
        <f t="shared" si="13"/>
        <v>0</v>
      </c>
      <c r="H22" s="111"/>
      <c r="I22" s="112"/>
      <c r="J22" s="113"/>
      <c r="K22" s="119"/>
      <c r="L22" s="141">
        <f>IF(H22&gt;0,J22*$J$4+K22*$K$4,0)</f>
        <v>0</v>
      </c>
      <c r="M22" s="131">
        <f t="shared" si="8"/>
        <v>0</v>
      </c>
      <c r="N22" s="163">
        <f>M22*$N$8</f>
        <v>0</v>
      </c>
      <c r="O22" s="339">
        <f t="shared" si="10"/>
        <v>0</v>
      </c>
      <c r="P22" s="150"/>
      <c r="Q22" s="108"/>
      <c r="R22" s="105"/>
      <c r="S22" s="151">
        <f t="shared" si="11"/>
        <v>0</v>
      </c>
      <c r="T22" s="150"/>
      <c r="U22" s="108"/>
      <c r="V22" s="105"/>
      <c r="W22" s="151">
        <f t="shared" si="12"/>
        <v>0</v>
      </c>
      <c r="X22" s="474">
        <f t="shared" si="5"/>
        <v>0</v>
      </c>
      <c r="Y22" s="747">
        <f t="shared" ref="Y22" si="18">SUM(O22:O24,S22:S24,W22:W24)</f>
        <v>8125</v>
      </c>
    </row>
    <row r="23" spans="1:25" ht="16.5" customHeight="1" thickBot="1">
      <c r="A23" s="337" t="s">
        <v>159</v>
      </c>
      <c r="B23" s="515"/>
      <c r="C23" s="422" t="s">
        <v>129</v>
      </c>
      <c r="D23" s="123" t="s">
        <v>133</v>
      </c>
      <c r="E23" s="136"/>
      <c r="F23" s="162"/>
      <c r="G23" s="142">
        <f t="shared" si="13"/>
        <v>0</v>
      </c>
      <c r="H23" s="132"/>
      <c r="I23" s="124"/>
      <c r="J23" s="125"/>
      <c r="K23" s="126"/>
      <c r="L23" s="142">
        <f>IF(H23&gt;0,J23*$J$4+K23*$K$8,0)</f>
        <v>0</v>
      </c>
      <c r="M23" s="134">
        <f t="shared" si="8"/>
        <v>0</v>
      </c>
      <c r="N23" s="164">
        <f t="shared" ref="N23:N24" si="19">M23*$N$8</f>
        <v>0</v>
      </c>
      <c r="O23" s="138">
        <f t="shared" si="10"/>
        <v>0</v>
      </c>
      <c r="P23" s="152"/>
      <c r="Q23" s="109"/>
      <c r="R23" s="106"/>
      <c r="S23" s="153">
        <f t="shared" si="11"/>
        <v>0</v>
      </c>
      <c r="T23" s="152"/>
      <c r="U23" s="109"/>
      <c r="V23" s="106"/>
      <c r="W23" s="153">
        <f t="shared" si="12"/>
        <v>0</v>
      </c>
      <c r="X23" s="475">
        <f t="shared" si="5"/>
        <v>0</v>
      </c>
      <c r="Y23" s="748"/>
    </row>
    <row r="24" spans="1:25" ht="16.5" customHeight="1" thickBot="1">
      <c r="A24" s="338" t="s">
        <v>159</v>
      </c>
      <c r="B24" s="513">
        <v>5</v>
      </c>
      <c r="C24" s="423" t="s">
        <v>130</v>
      </c>
      <c r="D24" s="120" t="s">
        <v>132</v>
      </c>
      <c r="E24" s="137">
        <v>25</v>
      </c>
      <c r="F24" s="117">
        <v>250</v>
      </c>
      <c r="G24" s="143">
        <f t="shared" si="13"/>
        <v>6250</v>
      </c>
      <c r="H24" s="133"/>
      <c r="I24" s="121"/>
      <c r="J24" s="122"/>
      <c r="K24" s="114"/>
      <c r="L24" s="143">
        <f>IF(H24&gt;0,J24*$J$4+K24*$K$8,0)</f>
        <v>0</v>
      </c>
      <c r="M24" s="130">
        <f t="shared" si="8"/>
        <v>25</v>
      </c>
      <c r="N24" s="165">
        <f t="shared" si="19"/>
        <v>1875</v>
      </c>
      <c r="O24" s="340">
        <f t="shared" si="10"/>
        <v>8125</v>
      </c>
      <c r="P24" s="152"/>
      <c r="Q24" s="110"/>
      <c r="R24" s="107"/>
      <c r="S24" s="154">
        <f t="shared" si="11"/>
        <v>0</v>
      </c>
      <c r="T24" s="152"/>
      <c r="U24" s="110"/>
      <c r="V24" s="107"/>
      <c r="W24" s="154">
        <f t="shared" si="12"/>
        <v>0</v>
      </c>
      <c r="X24" s="476">
        <f t="shared" si="5"/>
        <v>0</v>
      </c>
      <c r="Y24" s="748"/>
    </row>
    <row r="25" spans="1:25" ht="16.5" customHeight="1" thickBot="1">
      <c r="A25" s="336" t="s">
        <v>160</v>
      </c>
      <c r="B25" s="514"/>
      <c r="C25" s="421" t="s">
        <v>129</v>
      </c>
      <c r="D25" s="118" t="s">
        <v>131</v>
      </c>
      <c r="E25" s="135"/>
      <c r="F25" s="116"/>
      <c r="G25" s="141">
        <f t="shared" si="13"/>
        <v>0</v>
      </c>
      <c r="H25" s="111"/>
      <c r="I25" s="112"/>
      <c r="J25" s="113"/>
      <c r="K25" s="119"/>
      <c r="L25" s="141">
        <f>IF(H25&gt;0,J25*$J$4+K25*$K$4,0)</f>
        <v>0</v>
      </c>
      <c r="M25" s="131">
        <f t="shared" si="8"/>
        <v>0</v>
      </c>
      <c r="N25" s="163">
        <f>M25*$N$9</f>
        <v>0</v>
      </c>
      <c r="O25" s="339">
        <f t="shared" si="10"/>
        <v>0</v>
      </c>
      <c r="P25" s="150"/>
      <c r="Q25" s="108"/>
      <c r="R25" s="105"/>
      <c r="S25" s="151">
        <f t="shared" si="11"/>
        <v>0</v>
      </c>
      <c r="T25" s="150"/>
      <c r="U25" s="108"/>
      <c r="V25" s="105"/>
      <c r="W25" s="151">
        <f t="shared" si="12"/>
        <v>0</v>
      </c>
      <c r="X25" s="474">
        <f t="shared" si="5"/>
        <v>0</v>
      </c>
      <c r="Y25" s="747">
        <f t="shared" ref="Y25" si="20">SUM(O25:O27,S25:S27,W25:W27)</f>
        <v>2220</v>
      </c>
    </row>
    <row r="26" spans="1:25" ht="26.25" thickBot="1">
      <c r="A26" s="337" t="s">
        <v>160</v>
      </c>
      <c r="B26" s="515"/>
      <c r="C26" s="422" t="s">
        <v>129</v>
      </c>
      <c r="D26" s="123" t="s">
        <v>133</v>
      </c>
      <c r="E26" s="136"/>
      <c r="F26" s="162"/>
      <c r="G26" s="142">
        <f t="shared" si="13"/>
        <v>0</v>
      </c>
      <c r="H26" s="132"/>
      <c r="I26" s="124"/>
      <c r="J26" s="125"/>
      <c r="K26" s="126"/>
      <c r="L26" s="142">
        <f>IF(H26&gt;0,J26*$J$4+K26*$K$8,0)</f>
        <v>0</v>
      </c>
      <c r="M26" s="134">
        <f t="shared" si="8"/>
        <v>0</v>
      </c>
      <c r="N26" s="164">
        <f t="shared" ref="N26:N27" si="21">M26*$N$9</f>
        <v>0</v>
      </c>
      <c r="O26" s="138">
        <f t="shared" si="10"/>
        <v>0</v>
      </c>
      <c r="P26" s="152"/>
      <c r="Q26" s="109"/>
      <c r="R26" s="106"/>
      <c r="S26" s="153">
        <f t="shared" si="11"/>
        <v>0</v>
      </c>
      <c r="T26" s="152"/>
      <c r="U26" s="109"/>
      <c r="V26" s="106"/>
      <c r="W26" s="153">
        <f t="shared" si="12"/>
        <v>0</v>
      </c>
      <c r="X26" s="475">
        <f t="shared" si="5"/>
        <v>0</v>
      </c>
      <c r="Y26" s="748"/>
    </row>
    <row r="27" spans="1:25" ht="16.5" customHeight="1" thickBot="1">
      <c r="A27" s="338" t="s">
        <v>160</v>
      </c>
      <c r="B27" s="513">
        <v>1</v>
      </c>
      <c r="C27" s="517" t="s">
        <v>130</v>
      </c>
      <c r="D27" s="120" t="s">
        <v>132</v>
      </c>
      <c r="E27" s="137">
        <v>6</v>
      </c>
      <c r="F27" s="117">
        <v>250</v>
      </c>
      <c r="G27" s="143">
        <f t="shared" si="13"/>
        <v>1500</v>
      </c>
      <c r="H27" s="133"/>
      <c r="I27" s="121"/>
      <c r="J27" s="122"/>
      <c r="K27" s="114"/>
      <c r="L27" s="143">
        <f>IF(H27&gt;0,J27*$J$4+K27*$K$8,0)</f>
        <v>0</v>
      </c>
      <c r="M27" s="326">
        <f t="shared" si="8"/>
        <v>6</v>
      </c>
      <c r="N27" s="165">
        <f t="shared" si="21"/>
        <v>720</v>
      </c>
      <c r="O27" s="340">
        <f t="shared" si="10"/>
        <v>2220</v>
      </c>
      <c r="P27" s="152"/>
      <c r="Q27" s="110"/>
      <c r="R27" s="107"/>
      <c r="S27" s="154">
        <f t="shared" si="11"/>
        <v>0</v>
      </c>
      <c r="T27" s="152"/>
      <c r="U27" s="110"/>
      <c r="V27" s="107"/>
      <c r="W27" s="154">
        <f t="shared" si="12"/>
        <v>0</v>
      </c>
      <c r="X27" s="476">
        <f t="shared" si="5"/>
        <v>0</v>
      </c>
      <c r="Y27" s="748"/>
    </row>
    <row r="28" spans="1:25" ht="22.5" thickTop="1" thickBot="1">
      <c r="A28" s="115"/>
      <c r="B28" s="424" t="s">
        <v>124</v>
      </c>
      <c r="C28" s="242"/>
      <c r="D28" s="127"/>
      <c r="E28" s="149">
        <f>SUM(E10:E27)</f>
        <v>90.5</v>
      </c>
      <c r="F28" s="239"/>
      <c r="G28" s="240">
        <f>SUM(G10:G27)</f>
        <v>22975</v>
      </c>
      <c r="H28" s="146">
        <f>SUM(H10:H27)</f>
        <v>11</v>
      </c>
      <c r="I28" s="159"/>
      <c r="J28" s="147">
        <f t="shared" ref="J28:K28" si="22">SUM(J10:J27)</f>
        <v>11</v>
      </c>
      <c r="K28" s="148">
        <f t="shared" si="22"/>
        <v>1400</v>
      </c>
      <c r="L28" s="144">
        <f>SUM(L10:L27)</f>
        <v>312.5</v>
      </c>
      <c r="M28" s="145">
        <f t="shared" ref="M28:N28" si="23">SUM(M10:M27)</f>
        <v>90.5</v>
      </c>
      <c r="N28" s="241">
        <f t="shared" si="23"/>
        <v>7555</v>
      </c>
      <c r="O28" s="238">
        <f>SUM(O10:O27)</f>
        <v>30842.5</v>
      </c>
      <c r="P28" s="155"/>
      <c r="Q28" s="156"/>
      <c r="R28" s="157"/>
      <c r="S28" s="158">
        <f>SUM(S10:S27)</f>
        <v>3000</v>
      </c>
      <c r="T28" s="155"/>
      <c r="U28" s="156"/>
      <c r="V28" s="157"/>
      <c r="W28" s="158">
        <f>SUM(W10:W27)</f>
        <v>0</v>
      </c>
      <c r="X28" s="158">
        <f>SUM(X10:X27)</f>
        <v>3000</v>
      </c>
      <c r="Y28" s="425">
        <f>SUM(Y10:Y27)</f>
        <v>33842.5</v>
      </c>
    </row>
    <row r="29" spans="1:25" ht="15.75" thickBot="1"/>
    <row r="30" spans="1:25" ht="15" customHeight="1">
      <c r="A30" s="714" t="s">
        <v>318</v>
      </c>
      <c r="B30" s="713" t="s">
        <v>319</v>
      </c>
      <c r="C30" s="713"/>
      <c r="D30" s="713"/>
      <c r="E30" s="717" t="s">
        <v>324</v>
      </c>
      <c r="F30" s="718"/>
      <c r="G30" s="718"/>
      <c r="H30" s="718"/>
      <c r="I30" s="718"/>
      <c r="J30" s="719"/>
    </row>
    <row r="31" spans="1:25">
      <c r="A31" s="715"/>
      <c r="B31" s="713"/>
      <c r="C31" s="713"/>
      <c r="D31" s="713"/>
      <c r="E31" s="720"/>
      <c r="F31" s="721"/>
      <c r="G31" s="721"/>
      <c r="H31" s="721"/>
      <c r="I31" s="721"/>
      <c r="J31" s="722"/>
    </row>
    <row r="32" spans="1:25">
      <c r="A32" s="716"/>
      <c r="B32" s="519" t="s">
        <v>322</v>
      </c>
      <c r="C32" s="519" t="s">
        <v>320</v>
      </c>
      <c r="D32" s="519" t="s">
        <v>321</v>
      </c>
      <c r="E32" s="527" t="s">
        <v>325</v>
      </c>
      <c r="F32" s="525" t="s">
        <v>326</v>
      </c>
      <c r="G32" s="525" t="s">
        <v>327</v>
      </c>
      <c r="H32" s="525" t="s">
        <v>328</v>
      </c>
      <c r="I32" s="526" t="s">
        <v>307</v>
      </c>
      <c r="J32" s="528" t="s">
        <v>329</v>
      </c>
    </row>
    <row r="33" spans="1:15">
      <c r="A33" s="516" t="s">
        <v>130</v>
      </c>
      <c r="B33" s="537"/>
      <c r="C33" s="538">
        <f>SUMIF($C$10:$C$27,$A33,$B$10:$B$27)</f>
        <v>9</v>
      </c>
      <c r="D33" s="539">
        <f>IF(B33&lt;&gt;"",B33,C33)</f>
        <v>9</v>
      </c>
      <c r="E33" s="523">
        <f>SUMIF($C$10:$C$27,$A33,$G$10:$G$27)</f>
        <v>11850</v>
      </c>
      <c r="F33" s="521">
        <f>SUMIF($C$10:$C$27,$A33,$L$10:$L$27)</f>
        <v>225</v>
      </c>
      <c r="G33" s="521">
        <f>SUMIF($C$10:$C$27,$A33,$N$10:$N$27)</f>
        <v>3715</v>
      </c>
      <c r="H33" s="521">
        <f>SUMIF($C$10:$C$27,$A33,$X$10:$X$27)</f>
        <v>3000</v>
      </c>
      <c r="I33" s="532">
        <f>E33+F33+G33+H33</f>
        <v>18790</v>
      </c>
      <c r="J33" s="535">
        <f>I33/D33</f>
        <v>2087.7777777777778</v>
      </c>
    </row>
    <row r="34" spans="1:15" ht="15.75" thickBot="1">
      <c r="A34" s="516" t="s">
        <v>317</v>
      </c>
      <c r="B34" s="540"/>
      <c r="C34" s="538">
        <f>SUMIF($C$10:$C$27,$A34,$B$10:$B$27)</f>
        <v>15</v>
      </c>
      <c r="D34" s="539">
        <f>IF(B34&lt;&gt;"",B34,C34)</f>
        <v>15</v>
      </c>
      <c r="E34" s="524">
        <f>SUMIF($C$10:$C$27,$A34,$G$10:$G$27)</f>
        <v>11125</v>
      </c>
      <c r="F34" s="522">
        <f>SUMIF($C$10:$C$27,$A34,$L$10:$L$27)</f>
        <v>87.5</v>
      </c>
      <c r="G34" s="522">
        <f>SUMIF($C$10:$C$27,$A34,$N$10:$N$27)</f>
        <v>3840</v>
      </c>
      <c r="H34" s="522">
        <f>SUMIF($C$10:$C$27,$A34,$X$10:$X$27)</f>
        <v>0</v>
      </c>
      <c r="I34" s="533">
        <f>E34+F34+G34+H34</f>
        <v>15052.5</v>
      </c>
      <c r="J34" s="536">
        <f>I34/D34</f>
        <v>1003.5</v>
      </c>
    </row>
    <row r="35" spans="1:15" ht="16.5" thickTop="1" thickBot="1">
      <c r="C35" s="518"/>
      <c r="D35" s="518"/>
      <c r="E35" s="529">
        <f>SUM(E33:E34)</f>
        <v>22975</v>
      </c>
      <c r="F35" s="530">
        <f t="shared" ref="F35:H35" si="24">SUM(F33:F34)</f>
        <v>312.5</v>
      </c>
      <c r="G35" s="530">
        <f t="shared" si="24"/>
        <v>7555</v>
      </c>
      <c r="H35" s="530">
        <f t="shared" si="24"/>
        <v>3000</v>
      </c>
      <c r="I35" s="534">
        <f>SUM(I33:I34)</f>
        <v>33842.5</v>
      </c>
      <c r="J35" s="531"/>
    </row>
    <row r="38" spans="1:15">
      <c r="A38" s="416" t="s">
        <v>347</v>
      </c>
      <c r="B38" s="417"/>
    </row>
    <row r="39" spans="1:15">
      <c r="A39" s="417"/>
      <c r="B39" s="417"/>
    </row>
    <row r="40" spans="1:15">
      <c r="A40" s="416" t="s">
        <v>348</v>
      </c>
      <c r="B40" s="417"/>
      <c r="I40" s="281"/>
      <c r="J40" s="281"/>
      <c r="K40" s="281"/>
      <c r="L40" s="281"/>
      <c r="M40" s="281"/>
      <c r="N40" s="281"/>
      <c r="O40" s="281"/>
    </row>
    <row r="41" spans="1:15">
      <c r="A41" s="90"/>
      <c r="B41" s="417"/>
      <c r="I41" s="281"/>
      <c r="J41" s="281"/>
      <c r="K41" s="281"/>
      <c r="L41" s="281"/>
      <c r="M41" s="281"/>
      <c r="N41" s="281"/>
      <c r="O41" s="281"/>
    </row>
    <row r="42" spans="1:15">
      <c r="A42" s="416" t="s">
        <v>349</v>
      </c>
      <c r="B42" s="259"/>
      <c r="I42" s="281"/>
      <c r="J42" s="281"/>
      <c r="K42" s="281"/>
      <c r="L42" s="281"/>
      <c r="M42" s="281"/>
      <c r="N42" s="281"/>
      <c r="O42" s="281"/>
    </row>
    <row r="43" spans="1:15">
      <c r="A43" s="416"/>
      <c r="B43" s="417"/>
      <c r="I43" s="281"/>
      <c r="J43" s="281"/>
      <c r="K43" s="281"/>
      <c r="L43" s="281"/>
      <c r="M43" s="281"/>
      <c r="N43" s="281"/>
      <c r="O43" s="281"/>
    </row>
    <row r="44" spans="1:15">
      <c r="A44" s="416" t="s">
        <v>352</v>
      </c>
      <c r="B44" s="417"/>
      <c r="J44" s="281"/>
      <c r="K44" s="281"/>
      <c r="L44" s="281"/>
      <c r="M44" s="281"/>
      <c r="N44" s="281"/>
      <c r="O44" s="281"/>
    </row>
    <row r="45" spans="1:15">
      <c r="A45" s="416"/>
      <c r="B45" s="417"/>
      <c r="J45" s="281"/>
      <c r="K45" s="281"/>
      <c r="L45" s="281"/>
      <c r="M45" s="281"/>
      <c r="N45" s="281"/>
      <c r="O45" s="281"/>
    </row>
    <row r="46" spans="1:15">
      <c r="A46" s="416" t="s">
        <v>350</v>
      </c>
      <c r="B46" s="417"/>
    </row>
  </sheetData>
  <mergeCells count="38">
    <mergeCell ref="O2:O9"/>
    <mergeCell ref="Y25:Y27"/>
    <mergeCell ref="Y19:Y21"/>
    <mergeCell ref="Y10:Y12"/>
    <mergeCell ref="T2:W2"/>
    <mergeCell ref="P2:S2"/>
    <mergeCell ref="Y2:Y9"/>
    <mergeCell ref="X2:X9"/>
    <mergeCell ref="W3:W9"/>
    <mergeCell ref="Y13:Y15"/>
    <mergeCell ref="T3:T9"/>
    <mergeCell ref="U3:U9"/>
    <mergeCell ref="M2:N2"/>
    <mergeCell ref="E3:E9"/>
    <mergeCell ref="V3:V9"/>
    <mergeCell ref="Y16:Y18"/>
    <mergeCell ref="Y22:Y24"/>
    <mergeCell ref="K4:K9"/>
    <mergeCell ref="L3:L9"/>
    <mergeCell ref="P3:P9"/>
    <mergeCell ref="Q3:Q9"/>
    <mergeCell ref="R3:R9"/>
    <mergeCell ref="S3:S9"/>
    <mergeCell ref="F3:F9"/>
    <mergeCell ref="G3:G9"/>
    <mergeCell ref="H3:H9"/>
    <mergeCell ref="I3:I9"/>
    <mergeCell ref="M3:M9"/>
    <mergeCell ref="B30:D31"/>
    <mergeCell ref="A30:A32"/>
    <mergeCell ref="E30:J31"/>
    <mergeCell ref="C2:C9"/>
    <mergeCell ref="D2:D9"/>
    <mergeCell ref="E2:G2"/>
    <mergeCell ref="H2:L2"/>
    <mergeCell ref="J4:J9"/>
    <mergeCell ref="A2:A9"/>
    <mergeCell ref="B2:B9"/>
  </mergeCells>
  <dataValidations count="1">
    <dataValidation type="list" allowBlank="1" showInputMessage="1" showErrorMessage="1" sqref="C10:C27" xr:uid="{BC7BC2F0-EEBA-4C80-ABA8-0BE948732D0E}">
      <formula1>$A$33:$A$35</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E7FC"/>
  </sheetPr>
  <dimension ref="A1:ANL65"/>
  <sheetViews>
    <sheetView zoomScale="80" zoomScaleNormal="80" workbookViewId="0">
      <selection activeCell="A64" sqref="A64:E64"/>
    </sheetView>
  </sheetViews>
  <sheetFormatPr baseColWidth="10" defaultColWidth="11.42578125" defaultRowHeight="12.75" outlineLevelRow="1" outlineLevelCol="2"/>
  <cols>
    <col min="1" max="1" width="17.5703125" style="39" customWidth="1"/>
    <col min="2" max="2" width="15.42578125" style="39" customWidth="1" outlineLevel="1"/>
    <col min="3" max="3" width="30.5703125" style="39" customWidth="1" outlineLevel="1"/>
    <col min="4" max="4" width="24.7109375" style="39" customWidth="1" outlineLevel="1"/>
    <col min="5" max="5" width="21.28515625" style="39" customWidth="1" outlineLevel="1"/>
    <col min="6" max="6" width="17.28515625" style="39" customWidth="1"/>
    <col min="7" max="7" width="16.140625" style="39" customWidth="1" outlineLevel="1"/>
    <col min="8" max="8" width="11.42578125" style="39" customWidth="1" outlineLevel="1"/>
    <col min="9" max="9" width="13.42578125" style="39" customWidth="1"/>
    <col min="10" max="10" width="17" style="39" customWidth="1" outlineLevel="1"/>
    <col min="11" max="11" width="18.85546875" style="39" customWidth="1" outlineLevel="1"/>
    <col min="12" max="12" width="15.42578125" style="39" customWidth="1" outlineLevel="1"/>
    <col min="13" max="13" width="13.28515625" style="39" customWidth="1"/>
    <col min="14" max="14" width="14.7109375" style="39" customWidth="1" outlineLevel="1"/>
    <col min="15" max="15" width="18.85546875" style="39" customWidth="1"/>
    <col min="16" max="16" width="11.42578125" style="39" customWidth="1" outlineLevel="2"/>
    <col min="17" max="17" width="11.42578125" style="39" outlineLevel="2"/>
    <col min="18" max="18" width="13.28515625" style="39" customWidth="1" outlineLevel="2"/>
    <col min="19" max="19" width="13.140625" style="39" customWidth="1" outlineLevel="1"/>
    <col min="20" max="20" width="11.42578125" style="39" customWidth="1" outlineLevel="2"/>
    <col min="21" max="21" width="11.42578125" style="39" outlineLevel="2"/>
    <col min="22" max="22" width="13.28515625" style="39" customWidth="1" outlineLevel="2"/>
    <col min="23" max="23" width="13.140625" style="39" customWidth="1" outlineLevel="1"/>
    <col min="24" max="24" width="13.140625" style="39" customWidth="1"/>
    <col min="25" max="25" width="19" style="39" customWidth="1"/>
    <col min="26" max="26" width="37" style="39" customWidth="1"/>
    <col min="27" max="16384" width="11.42578125" style="39"/>
  </cols>
  <sheetData>
    <row r="1" spans="1:1052" ht="21" thickBot="1">
      <c r="A1" s="26" t="s">
        <v>293</v>
      </c>
      <c r="B1" s="38"/>
      <c r="C1" s="38"/>
      <c r="D1" s="38"/>
      <c r="E1" s="38"/>
      <c r="G1" s="334" t="s">
        <v>191</v>
      </c>
      <c r="H1" s="334"/>
      <c r="I1" s="334"/>
      <c r="J1" s="334" t="s">
        <v>192</v>
      </c>
      <c r="K1" s="334"/>
      <c r="L1" s="334"/>
      <c r="M1" s="335"/>
      <c r="N1" s="335" t="s">
        <v>190</v>
      </c>
      <c r="O1" s="335"/>
      <c r="P1" s="335" t="s">
        <v>189</v>
      </c>
      <c r="Q1" s="335"/>
      <c r="R1" s="38"/>
      <c r="S1" s="38"/>
      <c r="T1" s="335" t="s">
        <v>189</v>
      </c>
      <c r="U1" s="335"/>
      <c r="V1" s="38"/>
      <c r="W1" s="38"/>
      <c r="X1" s="38"/>
      <c r="Y1" s="38"/>
      <c r="Z1" s="41"/>
      <c r="AA1" s="41"/>
      <c r="AB1" s="41"/>
      <c r="AC1" s="41"/>
      <c r="AD1" s="41"/>
      <c r="AE1" s="41"/>
      <c r="AF1" s="41"/>
      <c r="AG1" s="41"/>
      <c r="AH1" s="41"/>
      <c r="AI1" s="41"/>
      <c r="AJ1" s="41"/>
      <c r="AK1" s="41"/>
      <c r="AL1" s="41"/>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row>
    <row r="2" spans="1:1052" s="90" customFormat="1" ht="21.75" thickBot="1">
      <c r="A2" s="344"/>
      <c r="B2" s="345"/>
      <c r="C2" s="345"/>
      <c r="D2" s="345"/>
      <c r="E2" s="345"/>
      <c r="F2" s="345"/>
      <c r="G2" s="787" t="s">
        <v>102</v>
      </c>
      <c r="H2" s="788"/>
      <c r="I2" s="788"/>
      <c r="J2" s="787" t="s">
        <v>103</v>
      </c>
      <c r="K2" s="788"/>
      <c r="L2" s="788"/>
      <c r="M2" s="788"/>
      <c r="N2" s="787" t="s">
        <v>112</v>
      </c>
      <c r="O2" s="789"/>
      <c r="P2" s="787" t="s">
        <v>294</v>
      </c>
      <c r="Q2" s="790"/>
      <c r="R2" s="790"/>
      <c r="S2" s="790"/>
      <c r="T2" s="787" t="s">
        <v>295</v>
      </c>
      <c r="U2" s="790"/>
      <c r="V2" s="790"/>
      <c r="W2" s="790"/>
      <c r="X2" s="820" t="s">
        <v>308</v>
      </c>
      <c r="Y2" s="817" t="s">
        <v>110</v>
      </c>
      <c r="Z2" s="813" t="s">
        <v>109</v>
      </c>
      <c r="AA2"/>
      <c r="AB2"/>
      <c r="AC2"/>
      <c r="AD2"/>
      <c r="AE2"/>
      <c r="AF2"/>
      <c r="AG2"/>
      <c r="AH2"/>
      <c r="AI2"/>
      <c r="AK2" s="40"/>
      <c r="AL2" s="40"/>
      <c r="AM2" s="40"/>
      <c r="AN2" s="40"/>
      <c r="AO2" s="40"/>
      <c r="AP2" s="40"/>
      <c r="AQ2" s="40"/>
      <c r="AR2" s="40"/>
      <c r="AS2" s="40"/>
      <c r="AT2" s="40"/>
      <c r="AU2" s="91"/>
      <c r="AV2" s="91"/>
      <c r="AW2" s="91"/>
      <c r="AX2" s="91"/>
      <c r="AY2" s="91"/>
      <c r="AZ2" s="91"/>
      <c r="BA2" s="91"/>
      <c r="BB2" s="91"/>
      <c r="BC2" s="91"/>
      <c r="BD2" s="91"/>
      <c r="BE2" s="91"/>
      <c r="BF2" s="91"/>
      <c r="BG2" s="91"/>
      <c r="BH2" s="91"/>
      <c r="BI2" s="91"/>
      <c r="BJ2" s="91"/>
      <c r="BK2" s="91"/>
    </row>
    <row r="3" spans="1:1052" ht="15" customHeight="1">
      <c r="A3" s="784" t="s">
        <v>5</v>
      </c>
      <c r="B3" s="784" t="s">
        <v>66</v>
      </c>
      <c r="C3" s="784" t="s">
        <v>303</v>
      </c>
      <c r="D3" s="784" t="s">
        <v>302</v>
      </c>
      <c r="E3" s="784" t="s">
        <v>105</v>
      </c>
      <c r="F3" s="784" t="s">
        <v>104</v>
      </c>
      <c r="G3" s="804" t="s">
        <v>106</v>
      </c>
      <c r="H3" s="807" t="s">
        <v>107</v>
      </c>
      <c r="I3" s="801" t="s">
        <v>77</v>
      </c>
      <c r="J3" s="823" t="s">
        <v>108</v>
      </c>
      <c r="K3" s="341" t="s">
        <v>68</v>
      </c>
      <c r="L3" s="509" t="s">
        <v>111</v>
      </c>
      <c r="M3" s="801" t="s">
        <v>77</v>
      </c>
      <c r="N3" s="826" t="s">
        <v>113</v>
      </c>
      <c r="O3" s="342" t="s">
        <v>114</v>
      </c>
      <c r="P3" s="791" t="s">
        <v>116</v>
      </c>
      <c r="Q3" s="794" t="s">
        <v>117</v>
      </c>
      <c r="R3" s="797" t="s">
        <v>118</v>
      </c>
      <c r="S3" s="791" t="s">
        <v>115</v>
      </c>
      <c r="T3" s="791" t="s">
        <v>116</v>
      </c>
      <c r="U3" s="794" t="s">
        <v>117</v>
      </c>
      <c r="V3" s="797" t="s">
        <v>118</v>
      </c>
      <c r="W3" s="791" t="s">
        <v>115</v>
      </c>
      <c r="X3" s="821"/>
      <c r="Y3" s="818"/>
      <c r="Z3" s="814"/>
      <c r="AA3"/>
      <c r="AB3"/>
      <c r="AC3"/>
      <c r="AD3"/>
      <c r="AE3"/>
      <c r="AF3"/>
      <c r="AG3"/>
      <c r="AH3"/>
      <c r="AI3"/>
      <c r="AJ3" s="38"/>
      <c r="AK3" s="40"/>
      <c r="AL3" s="40"/>
      <c r="AM3" s="40"/>
      <c r="AN3" s="40"/>
      <c r="AO3" s="40"/>
      <c r="AP3" s="40"/>
      <c r="AQ3" s="40"/>
      <c r="AR3" s="40"/>
      <c r="AS3" s="40"/>
      <c r="AT3" s="40"/>
      <c r="AU3" s="41"/>
      <c r="AV3" s="41"/>
      <c r="AW3" s="41"/>
      <c r="AX3" s="41"/>
      <c r="AY3" s="41"/>
      <c r="AZ3" s="41"/>
      <c r="BA3" s="41"/>
      <c r="BB3" s="41"/>
      <c r="BC3" s="41"/>
      <c r="BD3" s="41"/>
      <c r="BE3" s="41"/>
      <c r="BF3" s="41"/>
      <c r="BG3" s="41"/>
      <c r="BH3" s="41"/>
      <c r="BI3" s="41"/>
      <c r="BJ3" s="41"/>
      <c r="BK3" s="41"/>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row>
    <row r="4" spans="1:1052" ht="15" customHeight="1">
      <c r="A4" s="785"/>
      <c r="B4" s="785"/>
      <c r="C4" s="785"/>
      <c r="D4" s="785"/>
      <c r="E4" s="785"/>
      <c r="F4" s="785"/>
      <c r="G4" s="805"/>
      <c r="H4" s="808"/>
      <c r="I4" s="802"/>
      <c r="J4" s="824"/>
      <c r="K4" s="829">
        <v>17.5</v>
      </c>
      <c r="L4" s="832">
        <v>0.4</v>
      </c>
      <c r="M4" s="802"/>
      <c r="N4" s="827"/>
      <c r="O4" s="343">
        <f>Structu</f>
        <v>80</v>
      </c>
      <c r="P4" s="792"/>
      <c r="Q4" s="795"/>
      <c r="R4" s="798"/>
      <c r="S4" s="792"/>
      <c r="T4" s="792"/>
      <c r="U4" s="795"/>
      <c r="V4" s="798"/>
      <c r="W4" s="792"/>
      <c r="X4" s="821"/>
      <c r="Y4" s="818"/>
      <c r="Z4" s="814"/>
      <c r="AA4"/>
      <c r="AB4"/>
      <c r="AC4"/>
      <c r="AD4"/>
      <c r="AE4"/>
      <c r="AF4"/>
      <c r="AG4"/>
      <c r="AH4"/>
      <c r="AI4"/>
      <c r="AJ4" s="38"/>
      <c r="AK4" s="40"/>
      <c r="AL4" s="40"/>
      <c r="AM4" s="40"/>
      <c r="AN4" s="40"/>
      <c r="AO4" s="40"/>
      <c r="AP4" s="40"/>
      <c r="AQ4" s="40"/>
      <c r="AR4" s="40"/>
      <c r="AS4" s="40"/>
      <c r="AT4" s="40"/>
      <c r="AU4" s="41"/>
      <c r="AV4" s="41"/>
      <c r="AW4" s="41"/>
      <c r="AX4" s="41"/>
      <c r="AY4" s="41"/>
      <c r="AZ4" s="41"/>
      <c r="BA4" s="41"/>
      <c r="BB4" s="41"/>
      <c r="BC4" s="41"/>
      <c r="BD4" s="41"/>
      <c r="BE4" s="41"/>
      <c r="BF4" s="41"/>
      <c r="BG4" s="41"/>
      <c r="BH4" s="41"/>
      <c r="BI4" s="41"/>
      <c r="BJ4" s="41"/>
      <c r="BK4" s="41"/>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row>
    <row r="5" spans="1:1052" ht="15" customHeight="1">
      <c r="A5" s="785"/>
      <c r="B5" s="785"/>
      <c r="C5" s="785"/>
      <c r="D5" s="785"/>
      <c r="E5" s="785"/>
      <c r="F5" s="785"/>
      <c r="G5" s="805"/>
      <c r="H5" s="808"/>
      <c r="I5" s="802"/>
      <c r="J5" s="824"/>
      <c r="K5" s="830"/>
      <c r="L5" s="833"/>
      <c r="M5" s="802"/>
      <c r="N5" s="827"/>
      <c r="O5" s="343">
        <f>Structv</f>
        <v>60</v>
      </c>
      <c r="P5" s="792"/>
      <c r="Q5" s="795"/>
      <c r="R5" s="798"/>
      <c r="S5" s="792"/>
      <c r="T5" s="792"/>
      <c r="U5" s="795"/>
      <c r="V5" s="798"/>
      <c r="W5" s="792"/>
      <c r="X5" s="821"/>
      <c r="Y5" s="818"/>
      <c r="Z5" s="814"/>
      <c r="AA5"/>
      <c r="AB5"/>
      <c r="AC5"/>
      <c r="AD5"/>
      <c r="AE5"/>
      <c r="AF5"/>
      <c r="AG5"/>
      <c r="AH5"/>
      <c r="AI5"/>
      <c r="AJ5" s="38"/>
      <c r="AK5" s="40"/>
      <c r="AL5" s="40"/>
      <c r="AM5" s="40"/>
      <c r="AN5" s="40"/>
      <c r="AO5" s="40"/>
      <c r="AP5" s="40"/>
      <c r="AQ5" s="40"/>
      <c r="AR5" s="40"/>
      <c r="AS5" s="40"/>
      <c r="AT5" s="40"/>
      <c r="AU5" s="41"/>
      <c r="AV5" s="41"/>
      <c r="AW5" s="41"/>
      <c r="AX5" s="41"/>
      <c r="AY5" s="41"/>
      <c r="AZ5" s="41"/>
      <c r="BA5" s="41"/>
      <c r="BB5" s="41"/>
      <c r="BC5" s="41"/>
      <c r="BD5" s="41"/>
      <c r="BE5" s="41"/>
      <c r="BF5" s="41"/>
      <c r="BG5" s="41"/>
      <c r="BH5" s="41"/>
      <c r="BI5" s="41"/>
      <c r="BJ5" s="41"/>
      <c r="BK5" s="41"/>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c r="ANF5" s="38"/>
      <c r="ANG5" s="38"/>
      <c r="ANH5" s="38"/>
      <c r="ANI5" s="38"/>
      <c r="ANJ5" s="38"/>
      <c r="ANK5" s="38"/>
      <c r="ANL5" s="38"/>
    </row>
    <row r="6" spans="1:1052" ht="15" customHeight="1">
      <c r="A6" s="785"/>
      <c r="B6" s="785"/>
      <c r="C6" s="785"/>
      <c r="D6" s="785"/>
      <c r="E6" s="785"/>
      <c r="F6" s="785"/>
      <c r="G6" s="805"/>
      <c r="H6" s="808"/>
      <c r="I6" s="802"/>
      <c r="J6" s="824"/>
      <c r="K6" s="830"/>
      <c r="L6" s="833"/>
      <c r="M6" s="802"/>
      <c r="N6" s="827"/>
      <c r="O6" s="343">
        <f>Structw</f>
        <v>110</v>
      </c>
      <c r="P6" s="792"/>
      <c r="Q6" s="795"/>
      <c r="R6" s="798"/>
      <c r="S6" s="792"/>
      <c r="T6" s="792"/>
      <c r="U6" s="795"/>
      <c r="V6" s="798"/>
      <c r="W6" s="792"/>
      <c r="X6" s="821"/>
      <c r="Y6" s="818"/>
      <c r="Z6" s="814"/>
      <c r="AA6"/>
      <c r="AB6"/>
      <c r="AC6"/>
      <c r="AD6"/>
      <c r="AE6"/>
      <c r="AF6"/>
      <c r="AG6"/>
      <c r="AH6"/>
      <c r="AI6"/>
      <c r="AJ6" s="38"/>
      <c r="AK6" s="40"/>
      <c r="AL6" s="40"/>
      <c r="AM6" s="40"/>
      <c r="AN6" s="40"/>
      <c r="AO6" s="40"/>
      <c r="AP6" s="40"/>
      <c r="AQ6" s="40"/>
      <c r="AR6" s="40"/>
      <c r="AS6" s="40"/>
      <c r="AT6" s="40"/>
      <c r="AU6" s="41"/>
      <c r="AV6" s="41"/>
      <c r="AW6" s="41"/>
      <c r="AX6" s="41"/>
      <c r="AY6" s="41"/>
      <c r="AZ6" s="41"/>
      <c r="BA6" s="41"/>
      <c r="BB6" s="41"/>
      <c r="BC6" s="41"/>
      <c r="BD6" s="41"/>
      <c r="BE6" s="41"/>
      <c r="BF6" s="41"/>
      <c r="BG6" s="41"/>
      <c r="BH6" s="41"/>
      <c r="BI6" s="41"/>
      <c r="BJ6" s="41"/>
      <c r="BK6" s="41"/>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row>
    <row r="7" spans="1:1052" ht="15" customHeight="1">
      <c r="A7" s="785"/>
      <c r="B7" s="785"/>
      <c r="C7" s="785"/>
      <c r="D7" s="785"/>
      <c r="E7" s="785"/>
      <c r="F7" s="785"/>
      <c r="G7" s="805"/>
      <c r="H7" s="808"/>
      <c r="I7" s="802"/>
      <c r="J7" s="824"/>
      <c r="K7" s="830"/>
      <c r="L7" s="833"/>
      <c r="M7" s="802"/>
      <c r="N7" s="827"/>
      <c r="O7" s="343">
        <f>Structx</f>
        <v>48</v>
      </c>
      <c r="P7" s="792"/>
      <c r="Q7" s="795"/>
      <c r="R7" s="799"/>
      <c r="S7" s="792"/>
      <c r="T7" s="792"/>
      <c r="U7" s="795"/>
      <c r="V7" s="799"/>
      <c r="W7" s="792"/>
      <c r="X7" s="821"/>
      <c r="Y7" s="818"/>
      <c r="Z7" s="814"/>
      <c r="AA7"/>
      <c r="AB7"/>
      <c r="AC7"/>
      <c r="AD7"/>
      <c r="AE7"/>
      <c r="AF7"/>
      <c r="AG7"/>
      <c r="AH7"/>
      <c r="AI7"/>
      <c r="AJ7" s="38"/>
      <c r="AK7" s="40"/>
      <c r="AL7" s="40"/>
      <c r="AM7" s="40"/>
      <c r="AN7" s="40"/>
      <c r="AO7" s="40"/>
      <c r="AP7" s="40"/>
      <c r="AQ7" s="40"/>
      <c r="AR7" s="40"/>
      <c r="AS7" s="40"/>
      <c r="AT7" s="40"/>
      <c r="AU7" s="41"/>
      <c r="AV7" s="41"/>
      <c r="AW7" s="41"/>
      <c r="AX7" s="41"/>
      <c r="AY7" s="41"/>
      <c r="AZ7" s="41"/>
      <c r="BA7" s="41"/>
      <c r="BB7" s="41"/>
      <c r="BC7" s="41"/>
      <c r="BD7" s="41"/>
      <c r="BE7" s="41"/>
      <c r="BF7" s="41"/>
      <c r="BG7" s="41"/>
      <c r="BH7" s="41"/>
      <c r="BI7" s="41"/>
      <c r="BJ7" s="41"/>
      <c r="BK7" s="41"/>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row>
    <row r="8" spans="1:1052" ht="15.75" customHeight="1">
      <c r="A8" s="785"/>
      <c r="B8" s="785"/>
      <c r="C8" s="785"/>
      <c r="D8" s="785"/>
      <c r="E8" s="785"/>
      <c r="F8" s="785"/>
      <c r="G8" s="805"/>
      <c r="H8" s="808"/>
      <c r="I8" s="802"/>
      <c r="J8" s="824"/>
      <c r="K8" s="830"/>
      <c r="L8" s="833"/>
      <c r="M8" s="802"/>
      <c r="N8" s="827"/>
      <c r="O8" s="343">
        <f>Structy</f>
        <v>75</v>
      </c>
      <c r="P8" s="792"/>
      <c r="Q8" s="795"/>
      <c r="R8" s="799"/>
      <c r="S8" s="792"/>
      <c r="T8" s="792"/>
      <c r="U8" s="795"/>
      <c r="V8" s="799"/>
      <c r="W8" s="792"/>
      <c r="X8" s="821"/>
      <c r="Y8" s="818"/>
      <c r="Z8" s="814"/>
      <c r="AA8"/>
      <c r="AB8"/>
      <c r="AC8"/>
      <c r="AD8"/>
      <c r="AE8"/>
      <c r="AF8"/>
      <c r="AG8"/>
      <c r="AH8"/>
      <c r="AI8"/>
      <c r="AJ8" s="38"/>
      <c r="AK8" s="40"/>
      <c r="AL8" s="40"/>
      <c r="AM8" s="40"/>
      <c r="AN8" s="40"/>
      <c r="AO8" s="40"/>
      <c r="AP8" s="40"/>
      <c r="AQ8" s="40"/>
      <c r="AR8" s="40"/>
      <c r="AS8" s="40"/>
      <c r="AT8" s="40"/>
      <c r="AU8" s="41"/>
      <c r="AV8" s="41"/>
      <c r="AW8" s="41"/>
      <c r="AX8" s="41"/>
      <c r="AY8" s="41"/>
      <c r="AZ8" s="41"/>
      <c r="BA8" s="41"/>
      <c r="BB8" s="41"/>
      <c r="BC8" s="41"/>
      <c r="BD8" s="41"/>
      <c r="BE8" s="41"/>
      <c r="BF8" s="41"/>
      <c r="BG8" s="41"/>
      <c r="BH8" s="41"/>
      <c r="BI8" s="41"/>
      <c r="BJ8" s="41"/>
      <c r="BK8" s="41"/>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row>
    <row r="9" spans="1:1052" ht="15" customHeight="1" thickBot="1">
      <c r="A9" s="786"/>
      <c r="B9" s="786"/>
      <c r="C9" s="786"/>
      <c r="D9" s="786"/>
      <c r="E9" s="786"/>
      <c r="F9" s="786"/>
      <c r="G9" s="806"/>
      <c r="H9" s="809"/>
      <c r="I9" s="803"/>
      <c r="J9" s="825"/>
      <c r="K9" s="831"/>
      <c r="L9" s="834"/>
      <c r="M9" s="803"/>
      <c r="N9" s="828"/>
      <c r="O9" s="343">
        <f>Structz</f>
        <v>120</v>
      </c>
      <c r="P9" s="793"/>
      <c r="Q9" s="796"/>
      <c r="R9" s="800"/>
      <c r="S9" s="793"/>
      <c r="T9" s="793"/>
      <c r="U9" s="796"/>
      <c r="V9" s="800"/>
      <c r="W9" s="793"/>
      <c r="X9" s="822"/>
      <c r="Y9" s="819"/>
      <c r="Z9" s="815"/>
      <c r="AA9"/>
      <c r="AB9"/>
      <c r="AC9"/>
      <c r="AD9"/>
      <c r="AE9"/>
      <c r="AF9"/>
      <c r="AG9"/>
      <c r="AH9"/>
      <c r="AI9"/>
      <c r="AJ9" s="38"/>
      <c r="AK9" s="40"/>
      <c r="AL9" s="40"/>
      <c r="AM9" s="40"/>
      <c r="AN9" s="40"/>
      <c r="AO9" s="40"/>
      <c r="AP9" s="40"/>
      <c r="AQ9" s="40"/>
      <c r="AR9" s="40"/>
      <c r="AS9" s="40"/>
      <c r="AT9" s="40"/>
      <c r="AU9" s="41"/>
      <c r="AV9" s="41"/>
      <c r="AW9" s="41"/>
      <c r="AX9" s="41"/>
      <c r="AY9" s="41"/>
      <c r="AZ9" s="41"/>
      <c r="BA9" s="41"/>
      <c r="BB9" s="41"/>
      <c r="BC9" s="41"/>
      <c r="BD9" s="41"/>
      <c r="BE9" s="41"/>
      <c r="BF9" s="41"/>
      <c r="BG9" s="41"/>
      <c r="BH9" s="41"/>
      <c r="BI9" s="41"/>
      <c r="BJ9" s="41"/>
      <c r="BK9" s="41"/>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row>
    <row r="10" spans="1:1052" ht="15" customHeight="1" outlineLevel="1">
      <c r="A10" s="273" t="s">
        <v>158</v>
      </c>
      <c r="B10" s="649" t="s">
        <v>296</v>
      </c>
      <c r="C10" s="649"/>
      <c r="D10" s="305"/>
      <c r="E10" s="306"/>
      <c r="F10" s="308"/>
      <c r="G10" s="309"/>
      <c r="H10" s="324"/>
      <c r="I10" s="327" t="str">
        <f t="shared" ref="I10:I12" si="0">IF(G10&gt;0,G10*H10,"")</f>
        <v/>
      </c>
      <c r="J10" s="265"/>
      <c r="K10" s="418"/>
      <c r="L10" s="263"/>
      <c r="M10" s="333" t="str">
        <f>(IF(J10&lt;&gt;"",K10*$K$4+L10*$L$4,""))</f>
        <v/>
      </c>
      <c r="N10" s="286" t="str">
        <f t="shared" ref="N10:N12" si="1">IF(G10&lt;&gt;"",G10,"")</f>
        <v/>
      </c>
      <c r="O10" s="327" t="str">
        <f>IF(N10&lt;&gt;"",N10*$O$4,"")</f>
        <v/>
      </c>
      <c r="P10" s="101"/>
      <c r="Q10" s="108"/>
      <c r="R10" s="105"/>
      <c r="S10" s="287">
        <f>P10*$W$7</f>
        <v>0</v>
      </c>
      <c r="T10" s="101"/>
      <c r="U10" s="108"/>
      <c r="V10" s="105"/>
      <c r="W10" s="467">
        <f>T10*$W$7</f>
        <v>0</v>
      </c>
      <c r="X10" s="474">
        <f>S10+W10</f>
        <v>0</v>
      </c>
      <c r="Y10" s="810">
        <f>SUM(I10:I15,O10:O15,M10:M15,S10:S15,W10:W15)</f>
        <v>3643.46</v>
      </c>
      <c r="Z10" s="700"/>
      <c r="AA10"/>
      <c r="AB10"/>
      <c r="AC10"/>
      <c r="AD10"/>
      <c r="AE10"/>
      <c r="AF10"/>
      <c r="AG10"/>
      <c r="AH10"/>
      <c r="AI10"/>
      <c r="AJ10" s="38"/>
      <c r="AK10" s="40"/>
      <c r="AL10" s="40"/>
      <c r="AM10" s="40"/>
      <c r="AN10" s="40"/>
      <c r="AO10" s="40"/>
      <c r="AP10" s="40"/>
      <c r="AQ10" s="40"/>
      <c r="AR10" s="40"/>
      <c r="AS10" s="40"/>
      <c r="AT10" s="40"/>
      <c r="AU10" s="41"/>
      <c r="AV10" s="41"/>
      <c r="AW10" s="41"/>
      <c r="AX10" s="41"/>
      <c r="AY10" s="41"/>
      <c r="AZ10" s="41"/>
      <c r="BA10" s="41"/>
      <c r="BB10" s="41"/>
      <c r="BC10" s="41"/>
      <c r="BD10" s="41"/>
      <c r="BE10" s="41"/>
      <c r="BF10" s="41"/>
      <c r="BG10" s="41"/>
      <c r="BH10" s="41"/>
      <c r="BI10" s="41"/>
      <c r="BJ10" s="41"/>
      <c r="BK10" s="41"/>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row>
    <row r="11" spans="1:1052" ht="15.75" customHeight="1" outlineLevel="1">
      <c r="A11" s="274" t="s">
        <v>159</v>
      </c>
      <c r="B11" s="650"/>
      <c r="C11" s="650"/>
      <c r="D11" s="310"/>
      <c r="E11" s="311" t="s">
        <v>164</v>
      </c>
      <c r="F11" s="313" t="s">
        <v>185</v>
      </c>
      <c r="G11" s="314">
        <v>5</v>
      </c>
      <c r="H11" s="322">
        <v>250</v>
      </c>
      <c r="I11" s="328">
        <f t="shared" si="0"/>
        <v>1250</v>
      </c>
      <c r="J11" s="96"/>
      <c r="K11" s="419"/>
      <c r="L11" s="264"/>
      <c r="M11" s="331" t="str">
        <f t="shared" ref="M11:M45" si="2">(IF(J11&lt;&gt;"",K11*$K$4+L11*$L$4,""))</f>
        <v/>
      </c>
      <c r="N11" s="134">
        <f t="shared" si="1"/>
        <v>5</v>
      </c>
      <c r="O11" s="328">
        <f>IF(N11&lt;&gt;"",N11*$O$5,"")</f>
        <v>300</v>
      </c>
      <c r="P11" s="102"/>
      <c r="Q11" s="109"/>
      <c r="R11" s="106"/>
      <c r="S11" s="99">
        <f>P11*$W$8</f>
        <v>0</v>
      </c>
      <c r="T11" s="102"/>
      <c r="U11" s="109"/>
      <c r="V11" s="106"/>
      <c r="W11" s="468">
        <f>T11*$W$8</f>
        <v>0</v>
      </c>
      <c r="X11" s="475">
        <f t="shared" ref="X11:X45" si="3">S11+W11</f>
        <v>0</v>
      </c>
      <c r="Y11" s="811"/>
      <c r="Z11" s="701"/>
      <c r="AA11"/>
      <c r="AB11"/>
      <c r="AC11"/>
      <c r="AD11"/>
      <c r="AE11"/>
      <c r="AF11"/>
      <c r="AG11"/>
      <c r="AH11"/>
      <c r="AI11"/>
      <c r="AJ11" s="38"/>
      <c r="AK11" s="40"/>
      <c r="AL11" s="40"/>
      <c r="AM11" s="40"/>
      <c r="AN11" s="40"/>
      <c r="AO11" s="40"/>
      <c r="AP11" s="40"/>
      <c r="AQ11" s="40"/>
      <c r="AR11" s="40"/>
      <c r="AS11" s="40"/>
      <c r="AT11" s="40"/>
      <c r="AU11" s="41"/>
      <c r="AV11" s="41"/>
      <c r="AW11" s="41"/>
      <c r="AX11" s="41"/>
      <c r="AY11" s="41"/>
      <c r="AZ11" s="41"/>
      <c r="BA11" s="41"/>
      <c r="BB11" s="41"/>
      <c r="BC11" s="41"/>
      <c r="BD11" s="41"/>
      <c r="BE11" s="41"/>
      <c r="BF11" s="41"/>
      <c r="BG11" s="41"/>
      <c r="BH11" s="41"/>
      <c r="BI11" s="41"/>
      <c r="BJ11" s="41"/>
      <c r="BK11" s="41"/>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row>
    <row r="12" spans="1:1052" s="445" customFormat="1" ht="15.75" customHeight="1" outlineLevel="1">
      <c r="A12" s="274" t="s">
        <v>160</v>
      </c>
      <c r="B12" s="650"/>
      <c r="C12" s="650"/>
      <c r="D12" s="310"/>
      <c r="E12" s="311"/>
      <c r="F12" s="313"/>
      <c r="G12" s="314"/>
      <c r="H12" s="322"/>
      <c r="I12" s="328" t="str">
        <f t="shared" si="0"/>
        <v/>
      </c>
      <c r="J12" s="96"/>
      <c r="K12" s="419"/>
      <c r="L12" s="262"/>
      <c r="M12" s="440" t="str">
        <f t="shared" si="2"/>
        <v/>
      </c>
      <c r="N12" s="134" t="str">
        <f t="shared" si="1"/>
        <v/>
      </c>
      <c r="O12" s="328" t="str">
        <f>IF(N12&lt;&gt;"",N12*$O$6,"")</f>
        <v/>
      </c>
      <c r="P12" s="102"/>
      <c r="Q12" s="441"/>
      <c r="R12" s="442"/>
      <c r="S12" s="443">
        <f>P12*$W$9</f>
        <v>0</v>
      </c>
      <c r="T12" s="102"/>
      <c r="U12" s="441"/>
      <c r="V12" s="442"/>
      <c r="W12" s="469">
        <f>T12*$W$9</f>
        <v>0</v>
      </c>
      <c r="X12" s="475">
        <f t="shared" si="3"/>
        <v>0</v>
      </c>
      <c r="Y12" s="811"/>
      <c r="Z12" s="701"/>
      <c r="AA12" s="444"/>
      <c r="AB12" s="444"/>
      <c r="AC12" s="444"/>
      <c r="AD12" s="444"/>
      <c r="AE12" s="444"/>
      <c r="AF12" s="444"/>
      <c r="AG12" s="444"/>
      <c r="AH12" s="444"/>
      <c r="AI12" s="444"/>
      <c r="AK12" s="446"/>
      <c r="AL12" s="446"/>
      <c r="AM12" s="446"/>
      <c r="AN12" s="446"/>
      <c r="AO12" s="446"/>
      <c r="AP12" s="446"/>
      <c r="AQ12" s="446"/>
      <c r="AR12" s="446"/>
      <c r="AS12" s="446"/>
      <c r="AT12" s="446"/>
      <c r="AU12" s="447"/>
      <c r="AV12" s="447"/>
      <c r="AW12" s="447"/>
      <c r="AX12" s="447"/>
      <c r="AY12" s="447"/>
      <c r="AZ12" s="447"/>
      <c r="BA12" s="447"/>
      <c r="BB12" s="447"/>
      <c r="BC12" s="447"/>
      <c r="BD12" s="447"/>
      <c r="BE12" s="447"/>
      <c r="BF12" s="447"/>
      <c r="BG12" s="447"/>
      <c r="BH12" s="447"/>
      <c r="BI12" s="447"/>
      <c r="BJ12" s="447"/>
      <c r="BK12" s="447"/>
    </row>
    <row r="13" spans="1:1052" ht="15.75" customHeight="1" outlineLevel="1">
      <c r="A13" s="426" t="s">
        <v>158</v>
      </c>
      <c r="B13" s="650"/>
      <c r="C13" s="650"/>
      <c r="D13" s="427">
        <v>46174</v>
      </c>
      <c r="E13" s="428" t="s">
        <v>186</v>
      </c>
      <c r="F13" s="430" t="s">
        <v>187</v>
      </c>
      <c r="G13" s="431">
        <v>5</v>
      </c>
      <c r="H13" s="324">
        <v>188.22</v>
      </c>
      <c r="I13" s="432">
        <f>IF(G13&gt;0,G13*H13,"")</f>
        <v>941.1</v>
      </c>
      <c r="J13" s="433">
        <v>46174</v>
      </c>
      <c r="K13" s="434">
        <v>1</v>
      </c>
      <c r="L13" s="435">
        <v>120</v>
      </c>
      <c r="M13" s="333">
        <f t="shared" si="2"/>
        <v>65.5</v>
      </c>
      <c r="N13" s="286">
        <f>IF(G13&lt;&gt;"",G13,"")</f>
        <v>5</v>
      </c>
      <c r="O13" s="432">
        <f>IF(N13&lt;&gt;"",N13*$O$7,"")</f>
        <v>240</v>
      </c>
      <c r="P13" s="436"/>
      <c r="Q13" s="437"/>
      <c r="R13" s="438"/>
      <c r="S13" s="439">
        <f>P13*$W$7</f>
        <v>0</v>
      </c>
      <c r="T13" s="436"/>
      <c r="U13" s="437"/>
      <c r="V13" s="438"/>
      <c r="W13" s="470">
        <f>T13*$W$7</f>
        <v>0</v>
      </c>
      <c r="X13" s="475">
        <f t="shared" si="3"/>
        <v>0</v>
      </c>
      <c r="Y13" s="811"/>
      <c r="Z13" s="701"/>
      <c r="AA13"/>
      <c r="AB13"/>
      <c r="AC13"/>
      <c r="AD13"/>
      <c r="AE13"/>
      <c r="AF13"/>
      <c r="AG13"/>
      <c r="AH13"/>
      <c r="AI13"/>
      <c r="AJ13" s="38"/>
      <c r="AK13" s="40"/>
      <c r="AL13" s="40"/>
      <c r="AM13" s="40"/>
      <c r="AN13" s="40"/>
      <c r="AO13" s="40"/>
      <c r="AP13" s="40"/>
      <c r="AQ13" s="40"/>
      <c r="AR13" s="40"/>
      <c r="AS13" s="40"/>
      <c r="AT13" s="40"/>
      <c r="AU13" s="41"/>
      <c r="AV13" s="41"/>
      <c r="AW13" s="41"/>
      <c r="AX13" s="41"/>
      <c r="AY13" s="41"/>
      <c r="AZ13" s="41"/>
      <c r="BA13" s="41"/>
      <c r="BB13" s="41"/>
      <c r="BC13" s="41"/>
      <c r="BD13" s="41"/>
      <c r="BE13" s="41"/>
      <c r="BF13" s="41"/>
      <c r="BG13" s="41"/>
      <c r="BH13" s="41"/>
      <c r="BI13" s="41"/>
      <c r="BJ13" s="41"/>
      <c r="BK13" s="41"/>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row>
    <row r="14" spans="1:1052" ht="15" customHeight="1" outlineLevel="1">
      <c r="A14" s="274" t="s">
        <v>159</v>
      </c>
      <c r="B14" s="650"/>
      <c r="C14" s="650"/>
      <c r="D14" s="310"/>
      <c r="E14" s="311"/>
      <c r="F14" s="313" t="s">
        <v>185</v>
      </c>
      <c r="G14" s="314"/>
      <c r="H14" s="322"/>
      <c r="I14" s="328" t="str">
        <f t="shared" ref="I14:I18" si="4">IF(G14&gt;0,G14*H14,"")</f>
        <v/>
      </c>
      <c r="J14" s="96"/>
      <c r="K14" s="419"/>
      <c r="L14" s="264"/>
      <c r="M14" s="331" t="str">
        <f t="shared" si="2"/>
        <v/>
      </c>
      <c r="N14" s="134" t="str">
        <f t="shared" ref="N14:N18" si="5">IF(G14&lt;&gt;"",G14,"")</f>
        <v/>
      </c>
      <c r="O14" s="328" t="str">
        <f>IF(N14&lt;&gt;"",N14*$O$8,"")</f>
        <v/>
      </c>
      <c r="P14" s="102"/>
      <c r="Q14" s="109"/>
      <c r="R14" s="106"/>
      <c r="S14" s="99">
        <f>P14*$W$8</f>
        <v>0</v>
      </c>
      <c r="T14" s="102"/>
      <c r="U14" s="109"/>
      <c r="V14" s="106"/>
      <c r="W14" s="468">
        <f>T14*$W$8</f>
        <v>0</v>
      </c>
      <c r="X14" s="475">
        <f t="shared" si="3"/>
        <v>0</v>
      </c>
      <c r="Y14" s="811"/>
      <c r="Z14" s="701"/>
      <c r="AA14"/>
      <c r="AB14"/>
      <c r="AC14"/>
      <c r="AD14"/>
      <c r="AE14"/>
      <c r="AF14"/>
      <c r="AG14"/>
      <c r="AH14"/>
      <c r="AI14"/>
      <c r="AJ14" s="38"/>
      <c r="AK14" s="40"/>
      <c r="AL14" s="40"/>
      <c r="AM14" s="40"/>
      <c r="AN14" s="40"/>
      <c r="AO14" s="40"/>
      <c r="AP14" s="40"/>
      <c r="AQ14" s="40"/>
      <c r="AR14" s="40"/>
      <c r="AS14" s="40"/>
      <c r="AT14" s="40"/>
      <c r="AU14" s="41"/>
      <c r="AV14" s="41"/>
      <c r="AW14" s="41"/>
      <c r="AX14" s="41"/>
      <c r="AY14" s="41"/>
      <c r="AZ14" s="41"/>
      <c r="BA14" s="41"/>
      <c r="BB14" s="41"/>
      <c r="BC14" s="41"/>
      <c r="BD14" s="41"/>
      <c r="BE14" s="41"/>
      <c r="BF14" s="41"/>
      <c r="BG14" s="41"/>
      <c r="BH14" s="41"/>
      <c r="BI14" s="41"/>
      <c r="BJ14" s="41"/>
      <c r="BK14" s="41"/>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row>
    <row r="15" spans="1:1052" s="90" customFormat="1" ht="15.75" customHeight="1" outlineLevel="1" thickBot="1">
      <c r="A15" s="275" t="s">
        <v>160</v>
      </c>
      <c r="B15" s="651"/>
      <c r="C15" s="651"/>
      <c r="D15" s="317">
        <v>46174</v>
      </c>
      <c r="E15" s="315"/>
      <c r="F15" s="319" t="s">
        <v>188</v>
      </c>
      <c r="G15" s="320">
        <v>2</v>
      </c>
      <c r="H15" s="323">
        <v>270.68</v>
      </c>
      <c r="I15" s="329">
        <f t="shared" si="4"/>
        <v>541.36</v>
      </c>
      <c r="J15" s="96">
        <v>46174</v>
      </c>
      <c r="K15" s="419">
        <v>1</v>
      </c>
      <c r="L15" s="262">
        <v>120</v>
      </c>
      <c r="M15" s="332">
        <f t="shared" si="2"/>
        <v>65.5</v>
      </c>
      <c r="N15" s="325">
        <f t="shared" si="5"/>
        <v>2</v>
      </c>
      <c r="O15" s="329">
        <f>IF(N15&lt;&gt;"",N15*$O$9,"")</f>
        <v>240</v>
      </c>
      <c r="P15" s="102"/>
      <c r="Q15" s="110"/>
      <c r="R15" s="107"/>
      <c r="S15" s="100">
        <f>P15*$W$9</f>
        <v>0</v>
      </c>
      <c r="T15" s="102"/>
      <c r="U15" s="110"/>
      <c r="V15" s="107"/>
      <c r="W15" s="471">
        <f>T15*$W$9</f>
        <v>0</v>
      </c>
      <c r="X15" s="476">
        <f t="shared" si="3"/>
        <v>0</v>
      </c>
      <c r="Y15" s="812"/>
      <c r="Z15" s="702"/>
      <c r="AA15"/>
      <c r="AB15"/>
      <c r="AC15"/>
      <c r="AD15"/>
      <c r="AE15"/>
      <c r="AF15"/>
      <c r="AG15"/>
      <c r="AH15"/>
      <c r="AI15"/>
      <c r="AK15" s="40"/>
      <c r="AL15" s="40"/>
      <c r="AM15" s="40"/>
      <c r="AN15" s="40"/>
      <c r="AO15" s="40"/>
      <c r="AP15" s="40"/>
      <c r="AQ15" s="40"/>
      <c r="AR15" s="40"/>
      <c r="AS15" s="40"/>
      <c r="AT15" s="40"/>
      <c r="AU15" s="91"/>
      <c r="AV15" s="91"/>
      <c r="AW15" s="91"/>
      <c r="AX15" s="91"/>
      <c r="AY15" s="91"/>
      <c r="AZ15" s="91"/>
      <c r="BA15" s="91"/>
      <c r="BB15" s="91"/>
      <c r="BC15" s="91"/>
      <c r="BD15" s="91"/>
      <c r="BE15" s="91"/>
      <c r="BF15" s="91"/>
      <c r="BG15" s="91"/>
      <c r="BH15" s="91"/>
      <c r="BI15" s="91"/>
      <c r="BJ15" s="91"/>
      <c r="BK15" s="91"/>
    </row>
    <row r="16" spans="1:1052" ht="15" customHeight="1" outlineLevel="1">
      <c r="A16" s="273" t="s">
        <v>158</v>
      </c>
      <c r="B16" s="649" t="s">
        <v>297</v>
      </c>
      <c r="C16" s="649"/>
      <c r="D16" s="305"/>
      <c r="E16" s="306" t="s">
        <v>164</v>
      </c>
      <c r="F16" s="308" t="s">
        <v>288</v>
      </c>
      <c r="G16" s="309">
        <v>1</v>
      </c>
      <c r="H16" s="324">
        <v>350</v>
      </c>
      <c r="I16" s="327">
        <f t="shared" si="4"/>
        <v>350</v>
      </c>
      <c r="J16" s="265"/>
      <c r="K16" s="418"/>
      <c r="L16" s="263"/>
      <c r="M16" s="333" t="str">
        <f t="shared" si="2"/>
        <v/>
      </c>
      <c r="N16" s="286">
        <f t="shared" si="5"/>
        <v>1</v>
      </c>
      <c r="O16" s="327">
        <f>IF(N16&lt;&gt;"",N16*$O$4,"")</f>
        <v>80</v>
      </c>
      <c r="P16" s="101"/>
      <c r="Q16" s="108"/>
      <c r="R16" s="105"/>
      <c r="S16" s="287">
        <f>P16*$W$7</f>
        <v>0</v>
      </c>
      <c r="T16" s="101"/>
      <c r="U16" s="108"/>
      <c r="V16" s="105"/>
      <c r="W16" s="467">
        <f>T16*$W$7</f>
        <v>0</v>
      </c>
      <c r="X16" s="474">
        <f>S16+W16</f>
        <v>0</v>
      </c>
      <c r="Y16" s="810">
        <f>SUM(I16:I21,O16:O21,M16:M21,S16:S21,W16:W21)</f>
        <v>3427.36</v>
      </c>
      <c r="Z16" s="700"/>
      <c r="AA16"/>
      <c r="AB16"/>
      <c r="AC16"/>
      <c r="AD16"/>
      <c r="AE16"/>
      <c r="AF16"/>
      <c r="AG16"/>
      <c r="AH16"/>
      <c r="AI16"/>
      <c r="AJ16" s="38"/>
      <c r="AK16" s="40"/>
      <c r="AL16" s="40"/>
      <c r="AM16" s="40"/>
      <c r="AN16" s="40"/>
      <c r="AO16" s="40"/>
      <c r="AP16" s="40"/>
      <c r="AQ16" s="40"/>
      <c r="AR16" s="40"/>
      <c r="AS16" s="40"/>
      <c r="AT16" s="40"/>
      <c r="AU16" s="41"/>
      <c r="AV16" s="41"/>
      <c r="AW16" s="41"/>
      <c r="AX16" s="41"/>
      <c r="AY16" s="41"/>
      <c r="AZ16" s="41"/>
      <c r="BA16" s="41"/>
      <c r="BB16" s="41"/>
      <c r="BC16" s="41"/>
      <c r="BD16" s="41"/>
      <c r="BE16" s="41"/>
      <c r="BF16" s="41"/>
      <c r="BG16" s="41"/>
      <c r="BH16" s="41"/>
      <c r="BI16" s="41"/>
      <c r="BJ16" s="41"/>
      <c r="BK16" s="41"/>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row>
    <row r="17" spans="1:1052" ht="15.75" customHeight="1" outlineLevel="1">
      <c r="A17" s="274" t="s">
        <v>159</v>
      </c>
      <c r="B17" s="650"/>
      <c r="C17" s="650"/>
      <c r="D17" s="310"/>
      <c r="E17" s="311" t="s">
        <v>164</v>
      </c>
      <c r="F17" s="313" t="s">
        <v>306</v>
      </c>
      <c r="G17" s="314">
        <v>5</v>
      </c>
      <c r="H17" s="322">
        <v>250</v>
      </c>
      <c r="I17" s="328">
        <f t="shared" si="4"/>
        <v>1250</v>
      </c>
      <c r="J17" s="96"/>
      <c r="K17" s="419"/>
      <c r="L17" s="264"/>
      <c r="M17" s="331" t="str">
        <f t="shared" si="2"/>
        <v/>
      </c>
      <c r="N17" s="134">
        <f t="shared" si="5"/>
        <v>5</v>
      </c>
      <c r="O17" s="328">
        <f>IF(N17&lt;&gt;"",N17*$O$5,"")</f>
        <v>300</v>
      </c>
      <c r="P17" s="102"/>
      <c r="Q17" s="109"/>
      <c r="R17" s="106"/>
      <c r="S17" s="99">
        <f>P17*$W$8</f>
        <v>0</v>
      </c>
      <c r="T17" s="102"/>
      <c r="U17" s="109"/>
      <c r="V17" s="106"/>
      <c r="W17" s="468">
        <f>T17*$W$8</f>
        <v>0</v>
      </c>
      <c r="X17" s="475">
        <f t="shared" si="3"/>
        <v>0</v>
      </c>
      <c r="Y17" s="811"/>
      <c r="Z17" s="701"/>
      <c r="AA17"/>
      <c r="AB17"/>
      <c r="AC17"/>
      <c r="AD17"/>
      <c r="AE17"/>
      <c r="AF17"/>
      <c r="AG17"/>
      <c r="AH17"/>
      <c r="AI17"/>
      <c r="AJ17" s="38"/>
      <c r="AK17" s="40"/>
      <c r="AL17" s="40"/>
      <c r="AM17" s="40"/>
      <c r="AN17" s="40"/>
      <c r="AO17" s="40"/>
      <c r="AP17" s="40"/>
      <c r="AQ17" s="40"/>
      <c r="AR17" s="40"/>
      <c r="AS17" s="40"/>
      <c r="AT17" s="40"/>
      <c r="AU17" s="41"/>
      <c r="AV17" s="41"/>
      <c r="AW17" s="41"/>
      <c r="AX17" s="41"/>
      <c r="AY17" s="41"/>
      <c r="AZ17" s="41"/>
      <c r="BA17" s="41"/>
      <c r="BB17" s="41"/>
      <c r="BC17" s="41"/>
      <c r="BD17" s="41"/>
      <c r="BE17" s="41"/>
      <c r="BF17" s="41"/>
      <c r="BG17" s="41"/>
      <c r="BH17" s="41"/>
      <c r="BI17" s="41"/>
      <c r="BJ17" s="41"/>
      <c r="BK17" s="41"/>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row>
    <row r="18" spans="1:1052" s="445" customFormat="1" ht="15.75" customHeight="1" outlineLevel="1">
      <c r="A18" s="274" t="s">
        <v>160</v>
      </c>
      <c r="B18" s="650"/>
      <c r="C18" s="650"/>
      <c r="D18" s="310"/>
      <c r="E18" s="311"/>
      <c r="F18" s="313"/>
      <c r="G18" s="314"/>
      <c r="H18" s="322"/>
      <c r="I18" s="328" t="str">
        <f t="shared" si="4"/>
        <v/>
      </c>
      <c r="J18" s="96"/>
      <c r="K18" s="419"/>
      <c r="L18" s="262"/>
      <c r="M18" s="440" t="str">
        <f t="shared" si="2"/>
        <v/>
      </c>
      <c r="N18" s="134" t="str">
        <f t="shared" si="5"/>
        <v/>
      </c>
      <c r="O18" s="328" t="str">
        <f>IF(N18&lt;&gt;"",N18*$O$6,"")</f>
        <v/>
      </c>
      <c r="P18" s="102"/>
      <c r="Q18" s="441"/>
      <c r="R18" s="442"/>
      <c r="S18" s="443">
        <f>P18*$W$9</f>
        <v>0</v>
      </c>
      <c r="T18" s="102"/>
      <c r="U18" s="441"/>
      <c r="V18" s="442"/>
      <c r="W18" s="469">
        <f>T18*$W$9</f>
        <v>0</v>
      </c>
      <c r="X18" s="475">
        <f t="shared" si="3"/>
        <v>0</v>
      </c>
      <c r="Y18" s="811"/>
      <c r="Z18" s="701"/>
      <c r="AA18" s="444"/>
      <c r="AB18" s="444"/>
      <c r="AC18" s="444"/>
      <c r="AD18" s="444"/>
      <c r="AE18" s="444"/>
      <c r="AF18" s="444"/>
      <c r="AG18" s="444"/>
      <c r="AH18" s="444"/>
      <c r="AI18" s="444"/>
      <c r="AK18" s="446"/>
      <c r="AL18" s="446"/>
      <c r="AM18" s="446"/>
      <c r="AN18" s="446"/>
      <c r="AO18" s="446"/>
      <c r="AP18" s="446"/>
      <c r="AQ18" s="446"/>
      <c r="AR18" s="446"/>
      <c r="AS18" s="446"/>
      <c r="AT18" s="446"/>
      <c r="AU18" s="447"/>
      <c r="AV18" s="447"/>
      <c r="AW18" s="447"/>
      <c r="AX18" s="447"/>
      <c r="AY18" s="447"/>
      <c r="AZ18" s="447"/>
      <c r="BA18" s="447"/>
      <c r="BB18" s="447"/>
      <c r="BC18" s="447"/>
      <c r="BD18" s="447"/>
      <c r="BE18" s="447"/>
      <c r="BF18" s="447"/>
      <c r="BG18" s="447"/>
      <c r="BH18" s="447"/>
      <c r="BI18" s="447"/>
      <c r="BJ18" s="447"/>
      <c r="BK18" s="447"/>
    </row>
    <row r="19" spans="1:1052" ht="15.75" customHeight="1" outlineLevel="1">
      <c r="A19" s="426" t="s">
        <v>158</v>
      </c>
      <c r="B19" s="650"/>
      <c r="C19" s="650"/>
      <c r="D19" s="427"/>
      <c r="E19" s="311"/>
      <c r="F19" s="430"/>
      <c r="G19" s="431"/>
      <c r="H19" s="324"/>
      <c r="I19" s="432" t="str">
        <f>IF(G19&gt;0,G19*H19,"")</f>
        <v/>
      </c>
      <c r="J19" s="433"/>
      <c r="K19" s="434"/>
      <c r="L19" s="435"/>
      <c r="M19" s="333" t="str">
        <f t="shared" si="2"/>
        <v/>
      </c>
      <c r="N19" s="286" t="str">
        <f>IF(G19&lt;&gt;"",G19,"")</f>
        <v/>
      </c>
      <c r="O19" s="432" t="str">
        <f>IF(N19&lt;&gt;"",N19*$O$7,"")</f>
        <v/>
      </c>
      <c r="P19" s="436"/>
      <c r="Q19" s="437"/>
      <c r="R19" s="438"/>
      <c r="S19" s="439">
        <f>P19*$W$7</f>
        <v>0</v>
      </c>
      <c r="T19" s="436"/>
      <c r="U19" s="437"/>
      <c r="V19" s="438"/>
      <c r="W19" s="470">
        <f>T19*$W$7</f>
        <v>0</v>
      </c>
      <c r="X19" s="475">
        <f t="shared" si="3"/>
        <v>0</v>
      </c>
      <c r="Y19" s="811"/>
      <c r="Z19" s="701"/>
      <c r="AA19"/>
      <c r="AB19"/>
      <c r="AC19"/>
      <c r="AD19"/>
      <c r="AE19"/>
      <c r="AF19"/>
      <c r="AG19"/>
      <c r="AH19"/>
      <c r="AI19"/>
      <c r="AJ19" s="38"/>
      <c r="AK19" s="40"/>
      <c r="AL19" s="40"/>
      <c r="AM19" s="40"/>
      <c r="AN19" s="40"/>
      <c r="AO19" s="40"/>
      <c r="AP19" s="40"/>
      <c r="AQ19" s="40"/>
      <c r="AR19" s="40"/>
      <c r="AS19" s="40"/>
      <c r="AT19" s="40"/>
      <c r="AU19" s="41"/>
      <c r="AV19" s="41"/>
      <c r="AW19" s="41"/>
      <c r="AX19" s="41"/>
      <c r="AY19" s="41"/>
      <c r="AZ19" s="41"/>
      <c r="BA19" s="41"/>
      <c r="BB19" s="41"/>
      <c r="BC19" s="41"/>
      <c r="BD19" s="41"/>
      <c r="BE19" s="41"/>
      <c r="BF19" s="41"/>
      <c r="BG19" s="41"/>
      <c r="BH19" s="41"/>
      <c r="BI19" s="41"/>
      <c r="BJ19" s="41"/>
      <c r="BK19" s="41"/>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row>
    <row r="20" spans="1:1052" ht="15" customHeight="1" outlineLevel="1">
      <c r="A20" s="274" t="s">
        <v>159</v>
      </c>
      <c r="B20" s="650"/>
      <c r="C20" s="650"/>
      <c r="D20" s="427">
        <v>46188</v>
      </c>
      <c r="E20" s="428" t="s">
        <v>186</v>
      </c>
      <c r="F20" s="313" t="s">
        <v>304</v>
      </c>
      <c r="G20" s="314">
        <v>2</v>
      </c>
      <c r="H20" s="322">
        <v>175</v>
      </c>
      <c r="I20" s="328">
        <f t="shared" ref="I20:I24" si="6">IF(G20&gt;0,G20*H20,"")</f>
        <v>350</v>
      </c>
      <c r="J20" s="96">
        <v>46188</v>
      </c>
      <c r="K20" s="419">
        <v>2</v>
      </c>
      <c r="L20" s="264">
        <v>120</v>
      </c>
      <c r="M20" s="331">
        <f t="shared" si="2"/>
        <v>83</v>
      </c>
      <c r="N20" s="134">
        <f t="shared" ref="N20:N24" si="7">IF(G20&lt;&gt;"",G20,"")</f>
        <v>2</v>
      </c>
      <c r="O20" s="328">
        <f>IF(N20&lt;&gt;"",N20*$O$8,"")</f>
        <v>150</v>
      </c>
      <c r="P20" s="102"/>
      <c r="Q20" s="109"/>
      <c r="R20" s="106"/>
      <c r="S20" s="99">
        <f>P20*$W$8</f>
        <v>0</v>
      </c>
      <c r="T20" s="102"/>
      <c r="U20" s="109"/>
      <c r="V20" s="106"/>
      <c r="W20" s="468">
        <f>T20*$W$8</f>
        <v>0</v>
      </c>
      <c r="X20" s="475">
        <f t="shared" si="3"/>
        <v>0</v>
      </c>
      <c r="Y20" s="811"/>
      <c r="Z20" s="701"/>
      <c r="AA20"/>
      <c r="AB20"/>
      <c r="AC20"/>
      <c r="AD20"/>
      <c r="AE20"/>
      <c r="AF20"/>
      <c r="AG20"/>
      <c r="AH20"/>
      <c r="AI20"/>
      <c r="AJ20" s="38"/>
      <c r="AK20" s="40"/>
      <c r="AL20" s="40"/>
      <c r="AM20" s="40"/>
      <c r="AN20" s="40"/>
      <c r="AO20" s="40"/>
      <c r="AP20" s="40"/>
      <c r="AQ20" s="40"/>
      <c r="AR20" s="40"/>
      <c r="AS20" s="40"/>
      <c r="AT20" s="40"/>
      <c r="AU20" s="41"/>
      <c r="AV20" s="41"/>
      <c r="AW20" s="41"/>
      <c r="AX20" s="41"/>
      <c r="AY20" s="41"/>
      <c r="AZ20" s="41"/>
      <c r="BA20" s="41"/>
      <c r="BB20" s="41"/>
      <c r="BC20" s="41"/>
      <c r="BD20" s="41"/>
      <c r="BE20" s="41"/>
      <c r="BF20" s="41"/>
      <c r="BG20" s="41"/>
      <c r="BH20" s="41"/>
      <c r="BI20" s="41"/>
      <c r="BJ20" s="41"/>
      <c r="BK20" s="41"/>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row>
    <row r="21" spans="1:1052" s="90" customFormat="1" ht="15.75" customHeight="1" outlineLevel="1" thickBot="1">
      <c r="A21" s="275" t="s">
        <v>160</v>
      </c>
      <c r="B21" s="651"/>
      <c r="C21" s="651"/>
      <c r="D21" s="317">
        <v>46188</v>
      </c>
      <c r="E21" s="428" t="s">
        <v>186</v>
      </c>
      <c r="F21" s="319" t="s">
        <v>305</v>
      </c>
      <c r="G21" s="320">
        <v>2</v>
      </c>
      <c r="H21" s="323">
        <v>270.68</v>
      </c>
      <c r="I21" s="329">
        <f t="shared" si="6"/>
        <v>541.36</v>
      </c>
      <c r="J21" s="96">
        <v>46188</v>
      </c>
      <c r="K21" s="419">
        <v>2</v>
      </c>
      <c r="L21" s="262">
        <v>120</v>
      </c>
      <c r="M21" s="332">
        <f t="shared" si="2"/>
        <v>83</v>
      </c>
      <c r="N21" s="325">
        <f t="shared" si="7"/>
        <v>2</v>
      </c>
      <c r="O21" s="329">
        <f>IF(N21&lt;&gt;"",N21*$O$9,"")</f>
        <v>240</v>
      </c>
      <c r="P21" s="102"/>
      <c r="Q21" s="110"/>
      <c r="R21" s="107"/>
      <c r="S21" s="100">
        <f>P21*$W$9</f>
        <v>0</v>
      </c>
      <c r="T21" s="102"/>
      <c r="U21" s="110"/>
      <c r="V21" s="107"/>
      <c r="W21" s="471">
        <f>T21*$W$9</f>
        <v>0</v>
      </c>
      <c r="X21" s="476">
        <f t="shared" si="3"/>
        <v>0</v>
      </c>
      <c r="Y21" s="812"/>
      <c r="Z21" s="702"/>
      <c r="AA21"/>
      <c r="AB21"/>
      <c r="AC21"/>
      <c r="AD21"/>
      <c r="AE21"/>
      <c r="AF21"/>
      <c r="AG21"/>
      <c r="AH21"/>
      <c r="AI21"/>
      <c r="AK21" s="40"/>
      <c r="AL21" s="40"/>
      <c r="AM21" s="40"/>
      <c r="AN21" s="40"/>
      <c r="AO21" s="40"/>
      <c r="AP21" s="40"/>
      <c r="AQ21" s="40"/>
      <c r="AR21" s="40"/>
      <c r="AS21" s="40"/>
      <c r="AT21" s="40"/>
      <c r="AU21" s="91"/>
      <c r="AV21" s="91"/>
      <c r="AW21" s="91"/>
      <c r="AX21" s="91"/>
      <c r="AY21" s="91"/>
      <c r="AZ21" s="91"/>
      <c r="BA21" s="91"/>
      <c r="BB21" s="91"/>
      <c r="BC21" s="91"/>
      <c r="BD21" s="91"/>
      <c r="BE21" s="91"/>
      <c r="BF21" s="91"/>
      <c r="BG21" s="91"/>
      <c r="BH21" s="91"/>
      <c r="BI21" s="91"/>
      <c r="BJ21" s="91"/>
      <c r="BK21" s="91"/>
    </row>
    <row r="22" spans="1:1052" ht="15" customHeight="1" outlineLevel="1">
      <c r="A22" s="273" t="s">
        <v>158</v>
      </c>
      <c r="B22" s="649" t="s">
        <v>298</v>
      </c>
      <c r="C22" s="649"/>
      <c r="D22" s="305"/>
      <c r="E22" s="306"/>
      <c r="F22" s="308"/>
      <c r="G22" s="309"/>
      <c r="H22" s="324"/>
      <c r="I22" s="327" t="str">
        <f t="shared" si="6"/>
        <v/>
      </c>
      <c r="J22" s="265"/>
      <c r="K22" s="418"/>
      <c r="L22" s="263"/>
      <c r="M22" s="333" t="str">
        <f t="shared" si="2"/>
        <v/>
      </c>
      <c r="N22" s="286" t="str">
        <f t="shared" si="7"/>
        <v/>
      </c>
      <c r="O22" s="327" t="str">
        <f t="shared" ref="O22" si="8">IF(N22&lt;&gt;"",N22*$O$4,"")</f>
        <v/>
      </c>
      <c r="P22" s="101"/>
      <c r="Q22" s="108"/>
      <c r="R22" s="105"/>
      <c r="S22" s="287">
        <f>P22*$W$7</f>
        <v>0</v>
      </c>
      <c r="T22" s="101"/>
      <c r="U22" s="108"/>
      <c r="V22" s="105"/>
      <c r="W22" s="467">
        <f>T22*$W$7</f>
        <v>0</v>
      </c>
      <c r="X22" s="474">
        <f t="shared" si="3"/>
        <v>0</v>
      </c>
      <c r="Y22" s="810">
        <f>SUM(I22:I27,O22:O27,M22:M27,S22:S27,W22:W27)</f>
        <v>0</v>
      </c>
      <c r="Z22" s="700"/>
      <c r="AA22"/>
      <c r="AB22"/>
      <c r="AC22"/>
      <c r="AD22"/>
      <c r="AE22"/>
      <c r="AF22"/>
      <c r="AG22"/>
      <c r="AH22"/>
      <c r="AI22"/>
      <c r="AJ22" s="38"/>
      <c r="AK22" s="40"/>
      <c r="AL22" s="40"/>
      <c r="AM22" s="40"/>
      <c r="AN22" s="40"/>
      <c r="AO22" s="40"/>
      <c r="AP22" s="40"/>
      <c r="AQ22" s="40"/>
      <c r="AR22" s="40"/>
      <c r="AS22" s="40"/>
      <c r="AT22" s="40"/>
      <c r="AU22" s="41"/>
      <c r="AV22" s="41"/>
      <c r="AW22" s="41"/>
      <c r="AX22" s="41"/>
      <c r="AY22" s="41"/>
      <c r="AZ22" s="41"/>
      <c r="BA22" s="41"/>
      <c r="BB22" s="41"/>
      <c r="BC22" s="41"/>
      <c r="BD22" s="41"/>
      <c r="BE22" s="41"/>
      <c r="BF22" s="41"/>
      <c r="BG22" s="41"/>
      <c r="BH22" s="41"/>
      <c r="BI22" s="41"/>
      <c r="BJ22" s="41"/>
      <c r="BK22" s="41"/>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row>
    <row r="23" spans="1:1052" ht="15.75" customHeight="1" outlineLevel="1">
      <c r="A23" s="274" t="s">
        <v>159</v>
      </c>
      <c r="B23" s="650"/>
      <c r="C23" s="650"/>
      <c r="D23" s="310"/>
      <c r="E23" s="311"/>
      <c r="F23" s="313"/>
      <c r="G23" s="314"/>
      <c r="H23" s="322"/>
      <c r="I23" s="328" t="str">
        <f t="shared" si="6"/>
        <v/>
      </c>
      <c r="J23" s="96"/>
      <c r="K23" s="419"/>
      <c r="L23" s="264"/>
      <c r="M23" s="331" t="str">
        <f t="shared" si="2"/>
        <v/>
      </c>
      <c r="N23" s="134" t="str">
        <f t="shared" si="7"/>
        <v/>
      </c>
      <c r="O23" s="328" t="str">
        <f t="shared" ref="O23" si="9">IF(N23&lt;&gt;"",N23*$O$5,"")</f>
        <v/>
      </c>
      <c r="P23" s="102"/>
      <c r="Q23" s="109"/>
      <c r="R23" s="106"/>
      <c r="S23" s="99">
        <f>P23*$W$8</f>
        <v>0</v>
      </c>
      <c r="T23" s="102"/>
      <c r="U23" s="109"/>
      <c r="V23" s="106"/>
      <c r="W23" s="468">
        <f>T23*$W$8</f>
        <v>0</v>
      </c>
      <c r="X23" s="475">
        <f t="shared" si="3"/>
        <v>0</v>
      </c>
      <c r="Y23" s="811"/>
      <c r="Z23" s="701"/>
      <c r="AA23"/>
      <c r="AB23"/>
      <c r="AC23"/>
      <c r="AD23"/>
      <c r="AE23"/>
      <c r="AF23"/>
      <c r="AG23"/>
      <c r="AH23"/>
      <c r="AI23"/>
      <c r="AJ23" s="38"/>
      <c r="AK23" s="40"/>
      <c r="AL23" s="40"/>
      <c r="AM23" s="40"/>
      <c r="AN23" s="40"/>
      <c r="AO23" s="40"/>
      <c r="AP23" s="40"/>
      <c r="AQ23" s="40"/>
      <c r="AR23" s="40"/>
      <c r="AS23" s="40"/>
      <c r="AT23" s="40"/>
      <c r="AU23" s="41"/>
      <c r="AV23" s="41"/>
      <c r="AW23" s="41"/>
      <c r="AX23" s="41"/>
      <c r="AY23" s="41"/>
      <c r="AZ23" s="41"/>
      <c r="BA23" s="41"/>
      <c r="BB23" s="41"/>
      <c r="BC23" s="41"/>
      <c r="BD23" s="41"/>
      <c r="BE23" s="41"/>
      <c r="BF23" s="41"/>
      <c r="BG23" s="41"/>
      <c r="BH23" s="41"/>
      <c r="BI23" s="41"/>
      <c r="BJ23" s="41"/>
      <c r="BK23" s="41"/>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row>
    <row r="24" spans="1:1052" s="445" customFormat="1" ht="15.75" customHeight="1" outlineLevel="1">
      <c r="A24" s="274" t="s">
        <v>160</v>
      </c>
      <c r="B24" s="650"/>
      <c r="C24" s="650"/>
      <c r="D24" s="310"/>
      <c r="E24" s="311"/>
      <c r="F24" s="313"/>
      <c r="G24" s="314"/>
      <c r="H24" s="322"/>
      <c r="I24" s="328" t="str">
        <f t="shared" si="6"/>
        <v/>
      </c>
      <c r="J24" s="96"/>
      <c r="K24" s="419"/>
      <c r="L24" s="262"/>
      <c r="M24" s="440" t="str">
        <f t="shared" si="2"/>
        <v/>
      </c>
      <c r="N24" s="134" t="str">
        <f t="shared" si="7"/>
        <v/>
      </c>
      <c r="O24" s="328" t="str">
        <f t="shared" ref="O24" si="10">IF(N24&lt;&gt;"",N24*$O$6,"")</f>
        <v/>
      </c>
      <c r="P24" s="102"/>
      <c r="Q24" s="441"/>
      <c r="R24" s="442"/>
      <c r="S24" s="443">
        <f>P24*$W$9</f>
        <v>0</v>
      </c>
      <c r="T24" s="102"/>
      <c r="U24" s="441"/>
      <c r="V24" s="442"/>
      <c r="W24" s="469">
        <f>T24*$W$9</f>
        <v>0</v>
      </c>
      <c r="X24" s="475">
        <f t="shared" si="3"/>
        <v>0</v>
      </c>
      <c r="Y24" s="811"/>
      <c r="Z24" s="701"/>
      <c r="AA24" s="444"/>
      <c r="AB24" s="444"/>
      <c r="AC24" s="444"/>
      <c r="AD24" s="444"/>
      <c r="AE24" s="444"/>
      <c r="AF24" s="444"/>
      <c r="AG24" s="444"/>
      <c r="AH24" s="444"/>
      <c r="AI24" s="444"/>
      <c r="AK24" s="446"/>
      <c r="AL24" s="446"/>
      <c r="AM24" s="446"/>
      <c r="AN24" s="446"/>
      <c r="AO24" s="446"/>
      <c r="AP24" s="446"/>
      <c r="AQ24" s="446"/>
      <c r="AR24" s="446"/>
      <c r="AS24" s="446"/>
      <c r="AT24" s="446"/>
      <c r="AU24" s="447"/>
      <c r="AV24" s="447"/>
      <c r="AW24" s="447"/>
      <c r="AX24" s="447"/>
      <c r="AY24" s="447"/>
      <c r="AZ24" s="447"/>
      <c r="BA24" s="447"/>
      <c r="BB24" s="447"/>
      <c r="BC24" s="447"/>
      <c r="BD24" s="447"/>
      <c r="BE24" s="447"/>
      <c r="BF24" s="447"/>
      <c r="BG24" s="447"/>
      <c r="BH24" s="447"/>
      <c r="BI24" s="447"/>
      <c r="BJ24" s="447"/>
      <c r="BK24" s="447"/>
    </row>
    <row r="25" spans="1:1052" ht="15.75" customHeight="1" outlineLevel="1">
      <c r="A25" s="426" t="s">
        <v>158</v>
      </c>
      <c r="B25" s="650"/>
      <c r="C25" s="650"/>
      <c r="D25" s="427"/>
      <c r="E25" s="428"/>
      <c r="F25" s="430"/>
      <c r="G25" s="431"/>
      <c r="H25" s="324"/>
      <c r="I25" s="432" t="str">
        <f>IF(G25&gt;0,G25*H25,"")</f>
        <v/>
      </c>
      <c r="J25" s="433"/>
      <c r="K25" s="434"/>
      <c r="L25" s="435"/>
      <c r="M25" s="333" t="str">
        <f t="shared" si="2"/>
        <v/>
      </c>
      <c r="N25" s="286" t="str">
        <f>IF(G25&lt;&gt;"",G25,"")</f>
        <v/>
      </c>
      <c r="O25" s="432" t="str">
        <f t="shared" ref="O25" si="11">IF(N25&lt;&gt;"",N25*$O$7,"")</f>
        <v/>
      </c>
      <c r="P25" s="436"/>
      <c r="Q25" s="437"/>
      <c r="R25" s="438"/>
      <c r="S25" s="439">
        <f>P25*$W$7</f>
        <v>0</v>
      </c>
      <c r="T25" s="436"/>
      <c r="U25" s="437"/>
      <c r="V25" s="438"/>
      <c r="W25" s="470">
        <f>T25*$W$7</f>
        <v>0</v>
      </c>
      <c r="X25" s="475">
        <f t="shared" si="3"/>
        <v>0</v>
      </c>
      <c r="Y25" s="811"/>
      <c r="Z25" s="701"/>
      <c r="AA25"/>
      <c r="AB25"/>
      <c r="AC25"/>
      <c r="AD25"/>
      <c r="AE25"/>
      <c r="AF25"/>
      <c r="AG25"/>
      <c r="AH25"/>
      <c r="AI25"/>
      <c r="AJ25" s="38"/>
      <c r="AK25" s="40"/>
      <c r="AL25" s="40"/>
      <c r="AM25" s="40"/>
      <c r="AN25" s="40"/>
      <c r="AO25" s="40"/>
      <c r="AP25" s="40"/>
      <c r="AQ25" s="40"/>
      <c r="AR25" s="40"/>
      <c r="AS25" s="40"/>
      <c r="AT25" s="40"/>
      <c r="AU25" s="41"/>
      <c r="AV25" s="41"/>
      <c r="AW25" s="41"/>
      <c r="AX25" s="41"/>
      <c r="AY25" s="41"/>
      <c r="AZ25" s="41"/>
      <c r="BA25" s="41"/>
      <c r="BB25" s="41"/>
      <c r="BC25" s="41"/>
      <c r="BD25" s="41"/>
      <c r="BE25" s="41"/>
      <c r="BF25" s="41"/>
      <c r="BG25" s="41"/>
      <c r="BH25" s="41"/>
      <c r="BI25" s="41"/>
      <c r="BJ25" s="41"/>
      <c r="BK25" s="41"/>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row>
    <row r="26" spans="1:1052" ht="15" customHeight="1" outlineLevel="1">
      <c r="A26" s="274" t="s">
        <v>159</v>
      </c>
      <c r="B26" s="650"/>
      <c r="C26" s="650"/>
      <c r="D26" s="310"/>
      <c r="E26" s="311"/>
      <c r="F26" s="313"/>
      <c r="G26" s="314"/>
      <c r="H26" s="322"/>
      <c r="I26" s="328" t="str">
        <f t="shared" ref="I26:I36" si="12">IF(G26&gt;0,G26*H26,"")</f>
        <v/>
      </c>
      <c r="J26" s="96"/>
      <c r="K26" s="419"/>
      <c r="L26" s="264"/>
      <c r="M26" s="331" t="str">
        <f t="shared" si="2"/>
        <v/>
      </c>
      <c r="N26" s="134" t="str">
        <f t="shared" ref="N26:N36" si="13">IF(G26&lt;&gt;"",G26,"")</f>
        <v/>
      </c>
      <c r="O26" s="328" t="str">
        <f t="shared" ref="O26" si="14">IF(N26&lt;&gt;"",N26*$O$8,"")</f>
        <v/>
      </c>
      <c r="P26" s="102"/>
      <c r="Q26" s="109"/>
      <c r="R26" s="106"/>
      <c r="S26" s="99">
        <f>P26*$W$8</f>
        <v>0</v>
      </c>
      <c r="T26" s="102"/>
      <c r="U26" s="109"/>
      <c r="V26" s="106"/>
      <c r="W26" s="468">
        <f>T26*$W$8</f>
        <v>0</v>
      </c>
      <c r="X26" s="475">
        <f t="shared" si="3"/>
        <v>0</v>
      </c>
      <c r="Y26" s="811"/>
      <c r="Z26" s="701"/>
      <c r="AA26"/>
      <c r="AB26"/>
      <c r="AC26"/>
      <c r="AD26"/>
      <c r="AE26"/>
      <c r="AF26"/>
      <c r="AG26"/>
      <c r="AH26"/>
      <c r="AI26"/>
      <c r="AJ26" s="38"/>
      <c r="AK26" s="40"/>
      <c r="AL26" s="40"/>
      <c r="AM26" s="40"/>
      <c r="AN26" s="40"/>
      <c r="AO26" s="40"/>
      <c r="AP26" s="40"/>
      <c r="AQ26" s="40"/>
      <c r="AR26" s="40"/>
      <c r="AS26" s="40"/>
      <c r="AT26" s="40"/>
      <c r="AU26" s="41"/>
      <c r="AV26" s="41"/>
      <c r="AW26" s="41"/>
      <c r="AX26" s="41"/>
      <c r="AY26" s="41"/>
      <c r="AZ26" s="41"/>
      <c r="BA26" s="41"/>
      <c r="BB26" s="41"/>
      <c r="BC26" s="41"/>
      <c r="BD26" s="41"/>
      <c r="BE26" s="41"/>
      <c r="BF26" s="41"/>
      <c r="BG26" s="41"/>
      <c r="BH26" s="41"/>
      <c r="BI26" s="41"/>
      <c r="BJ26" s="41"/>
      <c r="BK26" s="41"/>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row>
    <row r="27" spans="1:1052" s="90" customFormat="1" ht="15.75" customHeight="1" outlineLevel="1" thickBot="1">
      <c r="A27" s="275" t="s">
        <v>160</v>
      </c>
      <c r="B27" s="651"/>
      <c r="C27" s="651"/>
      <c r="D27" s="317"/>
      <c r="E27" s="315"/>
      <c r="F27" s="319"/>
      <c r="G27" s="320"/>
      <c r="H27" s="323"/>
      <c r="I27" s="329" t="str">
        <f t="shared" si="12"/>
        <v/>
      </c>
      <c r="J27" s="96"/>
      <c r="K27" s="419"/>
      <c r="L27" s="262"/>
      <c r="M27" s="332" t="str">
        <f t="shared" si="2"/>
        <v/>
      </c>
      <c r="N27" s="325" t="str">
        <f t="shared" si="13"/>
        <v/>
      </c>
      <c r="O27" s="329" t="str">
        <f t="shared" ref="O27" si="15">IF(N27&lt;&gt;"",N27*$O$9,"")</f>
        <v/>
      </c>
      <c r="P27" s="102"/>
      <c r="Q27" s="110"/>
      <c r="R27" s="107"/>
      <c r="S27" s="100">
        <f>P27*$W$9</f>
        <v>0</v>
      </c>
      <c r="T27" s="102"/>
      <c r="U27" s="110"/>
      <c r="V27" s="107"/>
      <c r="W27" s="471">
        <f>T27*$W$9</f>
        <v>0</v>
      </c>
      <c r="X27" s="476">
        <f t="shared" si="3"/>
        <v>0</v>
      </c>
      <c r="Y27" s="812"/>
      <c r="Z27" s="702"/>
      <c r="AA27"/>
      <c r="AB27"/>
      <c r="AC27"/>
      <c r="AD27"/>
      <c r="AE27"/>
      <c r="AF27"/>
      <c r="AG27"/>
      <c r="AH27"/>
      <c r="AI27"/>
      <c r="AK27" s="40"/>
      <c r="AL27" s="40"/>
      <c r="AM27" s="40"/>
      <c r="AN27" s="40"/>
      <c r="AO27" s="40"/>
      <c r="AP27" s="40"/>
      <c r="AQ27" s="40"/>
      <c r="AR27" s="40"/>
      <c r="AS27" s="40"/>
      <c r="AT27" s="40"/>
      <c r="AU27" s="91"/>
      <c r="AV27" s="91"/>
      <c r="AW27" s="91"/>
      <c r="AX27" s="91"/>
      <c r="AY27" s="91"/>
      <c r="AZ27" s="91"/>
      <c r="BA27" s="91"/>
      <c r="BB27" s="91"/>
      <c r="BC27" s="91"/>
      <c r="BD27" s="91"/>
      <c r="BE27" s="91"/>
      <c r="BF27" s="91"/>
      <c r="BG27" s="91"/>
      <c r="BH27" s="91"/>
      <c r="BI27" s="91"/>
      <c r="BJ27" s="91"/>
      <c r="BK27" s="91"/>
    </row>
    <row r="28" spans="1:1052" ht="15" customHeight="1" outlineLevel="1">
      <c r="A28" s="273" t="s">
        <v>158</v>
      </c>
      <c r="B28" s="649" t="s">
        <v>299</v>
      </c>
      <c r="C28" s="649"/>
      <c r="D28" s="305"/>
      <c r="E28" s="306"/>
      <c r="F28" s="308"/>
      <c r="G28" s="309"/>
      <c r="H28" s="324"/>
      <c r="I28" s="327" t="str">
        <f t="shared" ref="I28:I30" si="16">IF(G28&gt;0,G28*H28,"")</f>
        <v/>
      </c>
      <c r="J28" s="265"/>
      <c r="K28" s="418"/>
      <c r="L28" s="263"/>
      <c r="M28" s="333" t="str">
        <f t="shared" si="2"/>
        <v/>
      </c>
      <c r="N28" s="286" t="str">
        <f t="shared" ref="N28:N30" si="17">IF(G28&lt;&gt;"",G28,"")</f>
        <v/>
      </c>
      <c r="O28" s="327" t="str">
        <f t="shared" ref="O28" si="18">IF(N28&lt;&gt;"",N28*$O$4,"")</f>
        <v/>
      </c>
      <c r="P28" s="101"/>
      <c r="Q28" s="108"/>
      <c r="R28" s="105"/>
      <c r="S28" s="287">
        <f>P28*$W$7</f>
        <v>0</v>
      </c>
      <c r="T28" s="101"/>
      <c r="U28" s="108"/>
      <c r="V28" s="105"/>
      <c r="W28" s="467">
        <f>T28*$W$7</f>
        <v>0</v>
      </c>
      <c r="X28" s="474">
        <f t="shared" si="3"/>
        <v>0</v>
      </c>
      <c r="Y28" s="810">
        <f>SUM(I28:I33,O28:O33,M28:M33,S28:S33,W28:W33)</f>
        <v>0</v>
      </c>
      <c r="Z28" s="700"/>
      <c r="AA28"/>
      <c r="AB28"/>
      <c r="AC28"/>
      <c r="AD28"/>
      <c r="AE28"/>
      <c r="AF28"/>
      <c r="AG28"/>
      <c r="AH28"/>
      <c r="AI28"/>
      <c r="AJ28" s="38"/>
      <c r="AK28" s="40"/>
      <c r="AL28" s="40"/>
      <c r="AM28" s="40"/>
      <c r="AN28" s="40"/>
      <c r="AO28" s="40"/>
      <c r="AP28" s="40"/>
      <c r="AQ28" s="40"/>
      <c r="AR28" s="40"/>
      <c r="AS28" s="40"/>
      <c r="AT28" s="40"/>
      <c r="AU28" s="41"/>
      <c r="AV28" s="41"/>
      <c r="AW28" s="41"/>
      <c r="AX28" s="41"/>
      <c r="AY28" s="41"/>
      <c r="AZ28" s="41"/>
      <c r="BA28" s="41"/>
      <c r="BB28" s="41"/>
      <c r="BC28" s="41"/>
      <c r="BD28" s="41"/>
      <c r="BE28" s="41"/>
      <c r="BF28" s="41"/>
      <c r="BG28" s="41"/>
      <c r="BH28" s="41"/>
      <c r="BI28" s="41"/>
      <c r="BJ28" s="41"/>
      <c r="BK28" s="41"/>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row>
    <row r="29" spans="1:1052" ht="15.75" customHeight="1" outlineLevel="1">
      <c r="A29" s="274" t="s">
        <v>159</v>
      </c>
      <c r="B29" s="650"/>
      <c r="C29" s="650"/>
      <c r="D29" s="310"/>
      <c r="E29" s="311"/>
      <c r="F29" s="313"/>
      <c r="G29" s="314"/>
      <c r="H29" s="322"/>
      <c r="I29" s="328" t="str">
        <f t="shared" si="16"/>
        <v/>
      </c>
      <c r="J29" s="96"/>
      <c r="K29" s="419"/>
      <c r="L29" s="264"/>
      <c r="M29" s="331" t="str">
        <f t="shared" si="2"/>
        <v/>
      </c>
      <c r="N29" s="134" t="str">
        <f t="shared" si="17"/>
        <v/>
      </c>
      <c r="O29" s="328" t="str">
        <f t="shared" ref="O29" si="19">IF(N29&lt;&gt;"",N29*$O$5,"")</f>
        <v/>
      </c>
      <c r="P29" s="102"/>
      <c r="Q29" s="109"/>
      <c r="R29" s="106"/>
      <c r="S29" s="99">
        <f>P29*$W$8</f>
        <v>0</v>
      </c>
      <c r="T29" s="102"/>
      <c r="U29" s="109"/>
      <c r="V29" s="106"/>
      <c r="W29" s="468">
        <f>T29*$W$8</f>
        <v>0</v>
      </c>
      <c r="X29" s="475">
        <f t="shared" si="3"/>
        <v>0</v>
      </c>
      <c r="Y29" s="811"/>
      <c r="Z29" s="701"/>
      <c r="AA29"/>
      <c r="AB29"/>
      <c r="AC29"/>
      <c r="AD29"/>
      <c r="AE29"/>
      <c r="AF29"/>
      <c r="AG29"/>
      <c r="AH29"/>
      <c r="AI29"/>
      <c r="AJ29" s="38"/>
      <c r="AK29" s="40"/>
      <c r="AL29" s="40"/>
      <c r="AM29" s="40"/>
      <c r="AN29" s="40"/>
      <c r="AO29" s="40"/>
      <c r="AP29" s="40"/>
      <c r="AQ29" s="40"/>
      <c r="AR29" s="40"/>
      <c r="AS29" s="40"/>
      <c r="AT29" s="40"/>
      <c r="AU29" s="41"/>
      <c r="AV29" s="41"/>
      <c r="AW29" s="41"/>
      <c r="AX29" s="41"/>
      <c r="AY29" s="41"/>
      <c r="AZ29" s="41"/>
      <c r="BA29" s="41"/>
      <c r="BB29" s="41"/>
      <c r="BC29" s="41"/>
      <c r="BD29" s="41"/>
      <c r="BE29" s="41"/>
      <c r="BF29" s="41"/>
      <c r="BG29" s="41"/>
      <c r="BH29" s="41"/>
      <c r="BI29" s="41"/>
      <c r="BJ29" s="41"/>
      <c r="BK29" s="41"/>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row>
    <row r="30" spans="1:1052" s="445" customFormat="1" ht="15.75" customHeight="1" outlineLevel="1">
      <c r="A30" s="274" t="s">
        <v>160</v>
      </c>
      <c r="B30" s="650"/>
      <c r="C30" s="650"/>
      <c r="D30" s="310"/>
      <c r="E30" s="311"/>
      <c r="F30" s="313"/>
      <c r="G30" s="314"/>
      <c r="H30" s="322"/>
      <c r="I30" s="328" t="str">
        <f t="shared" si="16"/>
        <v/>
      </c>
      <c r="J30" s="96"/>
      <c r="K30" s="419"/>
      <c r="L30" s="262"/>
      <c r="M30" s="440" t="str">
        <f t="shared" si="2"/>
        <v/>
      </c>
      <c r="N30" s="134" t="str">
        <f t="shared" si="17"/>
        <v/>
      </c>
      <c r="O30" s="328" t="str">
        <f t="shared" ref="O30" si="20">IF(N30&lt;&gt;"",N30*$O$6,"")</f>
        <v/>
      </c>
      <c r="P30" s="102"/>
      <c r="Q30" s="441"/>
      <c r="R30" s="442"/>
      <c r="S30" s="443">
        <f>P30*$W$9</f>
        <v>0</v>
      </c>
      <c r="T30" s="102"/>
      <c r="U30" s="441"/>
      <c r="V30" s="442"/>
      <c r="W30" s="469">
        <f>T30*$W$9</f>
        <v>0</v>
      </c>
      <c r="X30" s="475">
        <f t="shared" si="3"/>
        <v>0</v>
      </c>
      <c r="Y30" s="811"/>
      <c r="Z30" s="701"/>
      <c r="AA30" s="444"/>
      <c r="AB30" s="444"/>
      <c r="AC30" s="444"/>
      <c r="AD30" s="444"/>
      <c r="AE30" s="444"/>
      <c r="AF30" s="444"/>
      <c r="AG30" s="444"/>
      <c r="AH30" s="444"/>
      <c r="AI30" s="444"/>
      <c r="AK30" s="446"/>
      <c r="AL30" s="446"/>
      <c r="AM30" s="446"/>
      <c r="AN30" s="446"/>
      <c r="AO30" s="446"/>
      <c r="AP30" s="446"/>
      <c r="AQ30" s="446"/>
      <c r="AR30" s="446"/>
      <c r="AS30" s="446"/>
      <c r="AT30" s="446"/>
      <c r="AU30" s="447"/>
      <c r="AV30" s="447"/>
      <c r="AW30" s="447"/>
      <c r="AX30" s="447"/>
      <c r="AY30" s="447"/>
      <c r="AZ30" s="447"/>
      <c r="BA30" s="447"/>
      <c r="BB30" s="447"/>
      <c r="BC30" s="447"/>
      <c r="BD30" s="447"/>
      <c r="BE30" s="447"/>
      <c r="BF30" s="447"/>
      <c r="BG30" s="447"/>
      <c r="BH30" s="447"/>
      <c r="BI30" s="447"/>
      <c r="BJ30" s="447"/>
      <c r="BK30" s="447"/>
    </row>
    <row r="31" spans="1:1052" ht="15.75" customHeight="1" outlineLevel="1">
      <c r="A31" s="426" t="s">
        <v>158</v>
      </c>
      <c r="B31" s="650"/>
      <c r="C31" s="650"/>
      <c r="D31" s="427"/>
      <c r="E31" s="428"/>
      <c r="F31" s="430"/>
      <c r="G31" s="431"/>
      <c r="H31" s="324"/>
      <c r="I31" s="432" t="str">
        <f>IF(G31&gt;0,G31*H31,"")</f>
        <v/>
      </c>
      <c r="J31" s="433"/>
      <c r="K31" s="434"/>
      <c r="L31" s="435"/>
      <c r="M31" s="333" t="str">
        <f t="shared" si="2"/>
        <v/>
      </c>
      <c r="N31" s="286" t="str">
        <f>IF(G31&lt;&gt;"",G31,"")</f>
        <v/>
      </c>
      <c r="O31" s="432" t="str">
        <f t="shared" ref="O31" si="21">IF(N31&lt;&gt;"",N31*$O$7,"")</f>
        <v/>
      </c>
      <c r="P31" s="436"/>
      <c r="Q31" s="437"/>
      <c r="R31" s="438"/>
      <c r="S31" s="439">
        <f>P31*$W$7</f>
        <v>0</v>
      </c>
      <c r="T31" s="436"/>
      <c r="U31" s="437"/>
      <c r="V31" s="438"/>
      <c r="W31" s="470">
        <f>T31*$W$7</f>
        <v>0</v>
      </c>
      <c r="X31" s="475">
        <f t="shared" si="3"/>
        <v>0</v>
      </c>
      <c r="Y31" s="811"/>
      <c r="Z31" s="701"/>
      <c r="AA31"/>
      <c r="AB31"/>
      <c r="AC31"/>
      <c r="AD31"/>
      <c r="AE31"/>
      <c r="AF31"/>
      <c r="AG31"/>
      <c r="AH31"/>
      <c r="AI31"/>
      <c r="AJ31" s="38"/>
      <c r="AK31" s="40"/>
      <c r="AL31" s="40"/>
      <c r="AM31" s="40"/>
      <c r="AN31" s="40"/>
      <c r="AO31" s="40"/>
      <c r="AP31" s="40"/>
      <c r="AQ31" s="40"/>
      <c r="AR31" s="40"/>
      <c r="AS31" s="40"/>
      <c r="AT31" s="40"/>
      <c r="AU31" s="41"/>
      <c r="AV31" s="41"/>
      <c r="AW31" s="41"/>
      <c r="AX31" s="41"/>
      <c r="AY31" s="41"/>
      <c r="AZ31" s="41"/>
      <c r="BA31" s="41"/>
      <c r="BB31" s="41"/>
      <c r="BC31" s="41"/>
      <c r="BD31" s="41"/>
      <c r="BE31" s="41"/>
      <c r="BF31" s="41"/>
      <c r="BG31" s="41"/>
      <c r="BH31" s="41"/>
      <c r="BI31" s="41"/>
      <c r="BJ31" s="41"/>
      <c r="BK31" s="41"/>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row>
    <row r="32" spans="1:1052" ht="15" customHeight="1" outlineLevel="1">
      <c r="A32" s="274" t="s">
        <v>159</v>
      </c>
      <c r="B32" s="650"/>
      <c r="C32" s="650"/>
      <c r="D32" s="310"/>
      <c r="E32" s="311"/>
      <c r="F32" s="313"/>
      <c r="G32" s="314"/>
      <c r="H32" s="322"/>
      <c r="I32" s="328" t="str">
        <f t="shared" ref="I32:I33" si="22">IF(G32&gt;0,G32*H32,"")</f>
        <v/>
      </c>
      <c r="J32" s="96"/>
      <c r="K32" s="419"/>
      <c r="L32" s="264"/>
      <c r="M32" s="331" t="str">
        <f t="shared" si="2"/>
        <v/>
      </c>
      <c r="N32" s="134" t="str">
        <f t="shared" ref="N32:N33" si="23">IF(G32&lt;&gt;"",G32,"")</f>
        <v/>
      </c>
      <c r="O32" s="328" t="str">
        <f t="shared" ref="O32" si="24">IF(N32&lt;&gt;"",N32*$O$8,"")</f>
        <v/>
      </c>
      <c r="P32" s="102"/>
      <c r="Q32" s="109"/>
      <c r="R32" s="106"/>
      <c r="S32" s="99">
        <f>P32*$W$8</f>
        <v>0</v>
      </c>
      <c r="T32" s="102"/>
      <c r="U32" s="109"/>
      <c r="V32" s="106"/>
      <c r="W32" s="468">
        <f>T32*$W$8</f>
        <v>0</v>
      </c>
      <c r="X32" s="475">
        <f t="shared" si="3"/>
        <v>0</v>
      </c>
      <c r="Y32" s="811"/>
      <c r="Z32" s="701"/>
      <c r="AA32"/>
      <c r="AB32"/>
      <c r="AC32"/>
      <c r="AD32"/>
      <c r="AE32"/>
      <c r="AF32"/>
      <c r="AG32"/>
      <c r="AH32"/>
      <c r="AI32"/>
      <c r="AJ32" s="38"/>
      <c r="AK32" s="40"/>
      <c r="AL32" s="40"/>
      <c r="AM32" s="40"/>
      <c r="AN32" s="40"/>
      <c r="AO32" s="40"/>
      <c r="AP32" s="40"/>
      <c r="AQ32" s="40"/>
      <c r="AR32" s="40"/>
      <c r="AS32" s="40"/>
      <c r="AT32" s="40"/>
      <c r="AU32" s="41"/>
      <c r="AV32" s="41"/>
      <c r="AW32" s="41"/>
      <c r="AX32" s="41"/>
      <c r="AY32" s="41"/>
      <c r="AZ32" s="41"/>
      <c r="BA32" s="41"/>
      <c r="BB32" s="41"/>
      <c r="BC32" s="41"/>
      <c r="BD32" s="41"/>
      <c r="BE32" s="41"/>
      <c r="BF32" s="41"/>
      <c r="BG32" s="41"/>
      <c r="BH32" s="41"/>
      <c r="BI32" s="41"/>
      <c r="BJ32" s="41"/>
      <c r="BK32" s="41"/>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row>
    <row r="33" spans="1:1052" s="90" customFormat="1" ht="15.75" customHeight="1" outlineLevel="1" thickBot="1">
      <c r="A33" s="275" t="s">
        <v>160</v>
      </c>
      <c r="B33" s="651"/>
      <c r="C33" s="651"/>
      <c r="D33" s="317"/>
      <c r="E33" s="315"/>
      <c r="F33" s="319"/>
      <c r="G33" s="320"/>
      <c r="H33" s="323"/>
      <c r="I33" s="329" t="str">
        <f t="shared" si="22"/>
        <v/>
      </c>
      <c r="J33" s="96"/>
      <c r="K33" s="419"/>
      <c r="L33" s="262"/>
      <c r="M33" s="332" t="str">
        <f t="shared" si="2"/>
        <v/>
      </c>
      <c r="N33" s="325" t="str">
        <f t="shared" si="23"/>
        <v/>
      </c>
      <c r="O33" s="329" t="str">
        <f t="shared" ref="O33" si="25">IF(N33&lt;&gt;"",N33*$O$9,"")</f>
        <v/>
      </c>
      <c r="P33" s="102"/>
      <c r="Q33" s="110"/>
      <c r="R33" s="107"/>
      <c r="S33" s="100">
        <f>P33*$W$9</f>
        <v>0</v>
      </c>
      <c r="T33" s="102"/>
      <c r="U33" s="110"/>
      <c r="V33" s="107"/>
      <c r="W33" s="471">
        <f>T33*$W$9</f>
        <v>0</v>
      </c>
      <c r="X33" s="476">
        <f t="shared" si="3"/>
        <v>0</v>
      </c>
      <c r="Y33" s="812"/>
      <c r="Z33" s="702"/>
      <c r="AA33"/>
      <c r="AB33"/>
      <c r="AC33"/>
      <c r="AD33"/>
      <c r="AE33"/>
      <c r="AF33"/>
      <c r="AG33"/>
      <c r="AH33"/>
      <c r="AI33"/>
      <c r="AK33" s="40"/>
      <c r="AL33" s="40"/>
      <c r="AM33" s="40"/>
      <c r="AN33" s="40"/>
      <c r="AO33" s="40"/>
      <c r="AP33" s="40"/>
      <c r="AQ33" s="40"/>
      <c r="AR33" s="40"/>
      <c r="AS33" s="40"/>
      <c r="AT33" s="40"/>
      <c r="AU33" s="91"/>
      <c r="AV33" s="91"/>
      <c r="AW33" s="91"/>
      <c r="AX33" s="91"/>
      <c r="AY33" s="91"/>
      <c r="AZ33" s="91"/>
      <c r="BA33" s="91"/>
      <c r="BB33" s="91"/>
      <c r="BC33" s="91"/>
      <c r="BD33" s="91"/>
      <c r="BE33" s="91"/>
      <c r="BF33" s="91"/>
      <c r="BG33" s="91"/>
      <c r="BH33" s="91"/>
      <c r="BI33" s="91"/>
      <c r="BJ33" s="91"/>
      <c r="BK33" s="91"/>
    </row>
    <row r="34" spans="1:1052" ht="15" customHeight="1" outlineLevel="1">
      <c r="A34" s="273" t="s">
        <v>158</v>
      </c>
      <c r="B34" s="649" t="s">
        <v>300</v>
      </c>
      <c r="C34" s="649"/>
      <c r="D34" s="305"/>
      <c r="E34" s="306"/>
      <c r="F34" s="308"/>
      <c r="G34" s="309"/>
      <c r="H34" s="324"/>
      <c r="I34" s="327" t="str">
        <f t="shared" si="12"/>
        <v/>
      </c>
      <c r="J34" s="265"/>
      <c r="K34" s="418"/>
      <c r="L34" s="263"/>
      <c r="M34" s="333" t="str">
        <f t="shared" si="2"/>
        <v/>
      </c>
      <c r="N34" s="286" t="str">
        <f t="shared" si="13"/>
        <v/>
      </c>
      <c r="O34" s="327" t="str">
        <f t="shared" ref="O34" si="26">IF(N34&lt;&gt;"",N34*$O$4,"")</f>
        <v/>
      </c>
      <c r="P34" s="101"/>
      <c r="Q34" s="108"/>
      <c r="R34" s="105"/>
      <c r="S34" s="287">
        <f>P34*$W$7</f>
        <v>0</v>
      </c>
      <c r="T34" s="101"/>
      <c r="U34" s="108"/>
      <c r="V34" s="105"/>
      <c r="W34" s="467">
        <f>T34*$W$7</f>
        <v>0</v>
      </c>
      <c r="X34" s="474">
        <f t="shared" si="3"/>
        <v>0</v>
      </c>
      <c r="Y34" s="810">
        <f>SUM(I34:I39,O34:O39,M34:M39,S34:S39,W34:W39)</f>
        <v>0</v>
      </c>
      <c r="Z34" s="700"/>
      <c r="AA34"/>
      <c r="AB34"/>
      <c r="AC34"/>
      <c r="AD34"/>
      <c r="AE34"/>
      <c r="AF34"/>
      <c r="AG34"/>
      <c r="AH34"/>
      <c r="AI34"/>
      <c r="AJ34" s="38"/>
      <c r="AK34" s="40"/>
      <c r="AL34" s="40"/>
      <c r="AM34" s="40"/>
      <c r="AN34" s="40"/>
      <c r="AO34" s="40"/>
      <c r="AP34" s="40"/>
      <c r="AQ34" s="40"/>
      <c r="AR34" s="40"/>
      <c r="AS34" s="40"/>
      <c r="AT34" s="40"/>
      <c r="AU34" s="41"/>
      <c r="AV34" s="41"/>
      <c r="AW34" s="41"/>
      <c r="AX34" s="41"/>
      <c r="AY34" s="41"/>
      <c r="AZ34" s="41"/>
      <c r="BA34" s="41"/>
      <c r="BB34" s="41"/>
      <c r="BC34" s="41"/>
      <c r="BD34" s="41"/>
      <c r="BE34" s="41"/>
      <c r="BF34" s="41"/>
      <c r="BG34" s="41"/>
      <c r="BH34" s="41"/>
      <c r="BI34" s="41"/>
      <c r="BJ34" s="41"/>
      <c r="BK34" s="41"/>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row>
    <row r="35" spans="1:1052" ht="15.75" customHeight="1" outlineLevel="1">
      <c r="A35" s="274" t="s">
        <v>159</v>
      </c>
      <c r="B35" s="650"/>
      <c r="C35" s="650"/>
      <c r="D35" s="310"/>
      <c r="E35" s="311"/>
      <c r="F35" s="313"/>
      <c r="G35" s="314"/>
      <c r="H35" s="322"/>
      <c r="I35" s="328" t="str">
        <f t="shared" si="12"/>
        <v/>
      </c>
      <c r="J35" s="96"/>
      <c r="K35" s="419"/>
      <c r="L35" s="264"/>
      <c r="M35" s="331" t="str">
        <f t="shared" si="2"/>
        <v/>
      </c>
      <c r="N35" s="134" t="str">
        <f t="shared" si="13"/>
        <v/>
      </c>
      <c r="O35" s="328" t="str">
        <f t="shared" ref="O35" si="27">IF(N35&lt;&gt;"",N35*$O$5,"")</f>
        <v/>
      </c>
      <c r="P35" s="102"/>
      <c r="Q35" s="109"/>
      <c r="R35" s="106"/>
      <c r="S35" s="99">
        <f>P35*$W$8</f>
        <v>0</v>
      </c>
      <c r="T35" s="102"/>
      <c r="U35" s="109"/>
      <c r="V35" s="106"/>
      <c r="W35" s="468">
        <f>T35*$W$8</f>
        <v>0</v>
      </c>
      <c r="X35" s="475">
        <f t="shared" si="3"/>
        <v>0</v>
      </c>
      <c r="Y35" s="811"/>
      <c r="Z35" s="701"/>
      <c r="AA35"/>
      <c r="AB35"/>
      <c r="AC35"/>
      <c r="AD35"/>
      <c r="AE35"/>
      <c r="AF35"/>
      <c r="AG35"/>
      <c r="AH35"/>
      <c r="AI35"/>
      <c r="AJ35" s="38"/>
      <c r="AK35" s="40"/>
      <c r="AL35" s="40"/>
      <c r="AM35" s="40"/>
      <c r="AN35" s="40"/>
      <c r="AO35" s="40"/>
      <c r="AP35" s="40"/>
      <c r="AQ35" s="40"/>
      <c r="AR35" s="40"/>
      <c r="AS35" s="40"/>
      <c r="AT35" s="40"/>
      <c r="AU35" s="41"/>
      <c r="AV35" s="41"/>
      <c r="AW35" s="41"/>
      <c r="AX35" s="41"/>
      <c r="AY35" s="41"/>
      <c r="AZ35" s="41"/>
      <c r="BA35" s="41"/>
      <c r="BB35" s="41"/>
      <c r="BC35" s="41"/>
      <c r="BD35" s="41"/>
      <c r="BE35" s="41"/>
      <c r="BF35" s="41"/>
      <c r="BG35" s="41"/>
      <c r="BH35" s="41"/>
      <c r="BI35" s="41"/>
      <c r="BJ35" s="41"/>
      <c r="BK35" s="41"/>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row>
    <row r="36" spans="1:1052" s="445" customFormat="1" ht="15.75" customHeight="1" outlineLevel="1">
      <c r="A36" s="274" t="s">
        <v>160</v>
      </c>
      <c r="B36" s="650"/>
      <c r="C36" s="650"/>
      <c r="D36" s="310"/>
      <c r="E36" s="311"/>
      <c r="F36" s="313"/>
      <c r="G36" s="314"/>
      <c r="H36" s="322"/>
      <c r="I36" s="328" t="str">
        <f t="shared" si="12"/>
        <v/>
      </c>
      <c r="J36" s="96"/>
      <c r="K36" s="419"/>
      <c r="L36" s="262"/>
      <c r="M36" s="440" t="str">
        <f t="shared" si="2"/>
        <v/>
      </c>
      <c r="N36" s="134" t="str">
        <f t="shared" si="13"/>
        <v/>
      </c>
      <c r="O36" s="328" t="str">
        <f t="shared" ref="O36" si="28">IF(N36&lt;&gt;"",N36*$O$6,"")</f>
        <v/>
      </c>
      <c r="P36" s="102"/>
      <c r="Q36" s="441"/>
      <c r="R36" s="442"/>
      <c r="S36" s="443">
        <f>P36*$W$9</f>
        <v>0</v>
      </c>
      <c r="T36" s="102"/>
      <c r="U36" s="441"/>
      <c r="V36" s="442"/>
      <c r="W36" s="469">
        <f>T36*$W$9</f>
        <v>0</v>
      </c>
      <c r="X36" s="475">
        <f t="shared" si="3"/>
        <v>0</v>
      </c>
      <c r="Y36" s="811"/>
      <c r="Z36" s="701"/>
      <c r="AA36" s="444"/>
      <c r="AB36" s="444"/>
      <c r="AC36" s="444"/>
      <c r="AD36" s="444"/>
      <c r="AE36" s="444"/>
      <c r="AF36" s="444"/>
      <c r="AG36" s="444"/>
      <c r="AH36" s="444"/>
      <c r="AI36" s="444"/>
      <c r="AK36" s="446"/>
      <c r="AL36" s="446"/>
      <c r="AM36" s="446"/>
      <c r="AN36" s="446"/>
      <c r="AO36" s="446"/>
      <c r="AP36" s="446"/>
      <c r="AQ36" s="446"/>
      <c r="AR36" s="446"/>
      <c r="AS36" s="446"/>
      <c r="AT36" s="446"/>
      <c r="AU36" s="447"/>
      <c r="AV36" s="447"/>
      <c r="AW36" s="447"/>
      <c r="AX36" s="447"/>
      <c r="AY36" s="447"/>
      <c r="AZ36" s="447"/>
      <c r="BA36" s="447"/>
      <c r="BB36" s="447"/>
      <c r="BC36" s="447"/>
      <c r="BD36" s="447"/>
      <c r="BE36" s="447"/>
      <c r="BF36" s="447"/>
      <c r="BG36" s="447"/>
      <c r="BH36" s="447"/>
      <c r="BI36" s="447"/>
      <c r="BJ36" s="447"/>
      <c r="BK36" s="447"/>
    </row>
    <row r="37" spans="1:1052" ht="15.75" customHeight="1" outlineLevel="1">
      <c r="A37" s="426" t="s">
        <v>158</v>
      </c>
      <c r="B37" s="650"/>
      <c r="C37" s="650"/>
      <c r="D37" s="427"/>
      <c r="E37" s="428"/>
      <c r="F37" s="430"/>
      <c r="G37" s="431"/>
      <c r="H37" s="324"/>
      <c r="I37" s="432" t="str">
        <f>IF(G37&gt;0,G37*H37,"")</f>
        <v/>
      </c>
      <c r="J37" s="433"/>
      <c r="K37" s="434"/>
      <c r="L37" s="435"/>
      <c r="M37" s="333" t="str">
        <f t="shared" si="2"/>
        <v/>
      </c>
      <c r="N37" s="286" t="str">
        <f>IF(G37&lt;&gt;"",G37,"")</f>
        <v/>
      </c>
      <c r="O37" s="432" t="str">
        <f t="shared" ref="O37" si="29">IF(N37&lt;&gt;"",N37*$O$7,"")</f>
        <v/>
      </c>
      <c r="P37" s="436"/>
      <c r="Q37" s="437"/>
      <c r="R37" s="438"/>
      <c r="S37" s="439">
        <f>P37*$W$7</f>
        <v>0</v>
      </c>
      <c r="T37" s="436"/>
      <c r="U37" s="437"/>
      <c r="V37" s="438"/>
      <c r="W37" s="470">
        <f>T37*$W$7</f>
        <v>0</v>
      </c>
      <c r="X37" s="475">
        <f t="shared" si="3"/>
        <v>0</v>
      </c>
      <c r="Y37" s="811"/>
      <c r="Z37" s="701"/>
      <c r="AA37"/>
      <c r="AB37"/>
      <c r="AC37"/>
      <c r="AD37"/>
      <c r="AE37"/>
      <c r="AF37"/>
      <c r="AG37"/>
      <c r="AH37"/>
      <c r="AI37"/>
      <c r="AJ37" s="38"/>
      <c r="AK37" s="40"/>
      <c r="AL37" s="40"/>
      <c r="AM37" s="40"/>
      <c r="AN37" s="40"/>
      <c r="AO37" s="40"/>
      <c r="AP37" s="40"/>
      <c r="AQ37" s="40"/>
      <c r="AR37" s="40"/>
      <c r="AS37" s="40"/>
      <c r="AT37" s="40"/>
      <c r="AU37" s="41"/>
      <c r="AV37" s="41"/>
      <c r="AW37" s="41"/>
      <c r="AX37" s="41"/>
      <c r="AY37" s="41"/>
      <c r="AZ37" s="41"/>
      <c r="BA37" s="41"/>
      <c r="BB37" s="41"/>
      <c r="BC37" s="41"/>
      <c r="BD37" s="41"/>
      <c r="BE37" s="41"/>
      <c r="BF37" s="41"/>
      <c r="BG37" s="41"/>
      <c r="BH37" s="41"/>
      <c r="BI37" s="41"/>
      <c r="BJ37" s="41"/>
      <c r="BK37" s="41"/>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c r="AMG37" s="38"/>
      <c r="AMH37" s="38"/>
      <c r="AMI37" s="38"/>
      <c r="AMJ37" s="38"/>
      <c r="AMK37" s="38"/>
      <c r="AML37" s="38"/>
      <c r="AMM37" s="38"/>
      <c r="AMN37" s="38"/>
      <c r="AMO37" s="38"/>
      <c r="AMP37" s="38"/>
      <c r="AMQ37" s="38"/>
      <c r="AMR37" s="38"/>
      <c r="AMS37" s="38"/>
      <c r="AMT37" s="38"/>
      <c r="AMU37" s="38"/>
      <c r="AMV37" s="38"/>
      <c r="AMW37" s="38"/>
      <c r="AMX37" s="38"/>
      <c r="AMY37" s="38"/>
      <c r="AMZ37" s="38"/>
      <c r="ANA37" s="38"/>
      <c r="ANB37" s="38"/>
      <c r="ANC37" s="38"/>
      <c r="AND37" s="38"/>
      <c r="ANE37" s="38"/>
      <c r="ANF37" s="38"/>
      <c r="ANG37" s="38"/>
      <c r="ANH37" s="38"/>
      <c r="ANI37" s="38"/>
      <c r="ANJ37" s="38"/>
      <c r="ANK37" s="38"/>
      <c r="ANL37" s="38"/>
    </row>
    <row r="38" spans="1:1052" ht="15" customHeight="1" outlineLevel="1">
      <c r="A38" s="274" t="s">
        <v>159</v>
      </c>
      <c r="B38" s="650"/>
      <c r="C38" s="650"/>
      <c r="D38" s="310"/>
      <c r="E38" s="311"/>
      <c r="F38" s="313"/>
      <c r="G38" s="314"/>
      <c r="H38" s="322"/>
      <c r="I38" s="328" t="str">
        <f t="shared" ref="I38:I42" si="30">IF(G38&gt;0,G38*H38,"")</f>
        <v/>
      </c>
      <c r="J38" s="96"/>
      <c r="K38" s="419"/>
      <c r="L38" s="264"/>
      <c r="M38" s="331" t="str">
        <f t="shared" si="2"/>
        <v/>
      </c>
      <c r="N38" s="134" t="str">
        <f t="shared" ref="N38:N42" si="31">IF(G38&lt;&gt;"",G38,"")</f>
        <v/>
      </c>
      <c r="O38" s="328" t="str">
        <f t="shared" ref="O38" si="32">IF(N38&lt;&gt;"",N38*$O$8,"")</f>
        <v/>
      </c>
      <c r="P38" s="102"/>
      <c r="Q38" s="109"/>
      <c r="R38" s="106"/>
      <c r="S38" s="99">
        <f>P38*$W$8</f>
        <v>0</v>
      </c>
      <c r="T38" s="102"/>
      <c r="U38" s="109"/>
      <c r="V38" s="106"/>
      <c r="W38" s="468">
        <f>T38*$W$8</f>
        <v>0</v>
      </c>
      <c r="X38" s="475">
        <f t="shared" si="3"/>
        <v>0</v>
      </c>
      <c r="Y38" s="811"/>
      <c r="Z38" s="701"/>
      <c r="AA38"/>
      <c r="AB38"/>
      <c r="AC38"/>
      <c r="AD38"/>
      <c r="AE38"/>
      <c r="AF38"/>
      <c r="AG38"/>
      <c r="AH38"/>
      <c r="AI38"/>
      <c r="AJ38" s="38"/>
      <c r="AK38" s="40"/>
      <c r="AL38" s="40"/>
      <c r="AM38" s="40"/>
      <c r="AN38" s="40"/>
      <c r="AO38" s="40"/>
      <c r="AP38" s="40"/>
      <c r="AQ38" s="40"/>
      <c r="AR38" s="40"/>
      <c r="AS38" s="40"/>
      <c r="AT38" s="40"/>
      <c r="AU38" s="41"/>
      <c r="AV38" s="41"/>
      <c r="AW38" s="41"/>
      <c r="AX38" s="41"/>
      <c r="AY38" s="41"/>
      <c r="AZ38" s="41"/>
      <c r="BA38" s="41"/>
      <c r="BB38" s="41"/>
      <c r="BC38" s="41"/>
      <c r="BD38" s="41"/>
      <c r="BE38" s="41"/>
      <c r="BF38" s="41"/>
      <c r="BG38" s="41"/>
      <c r="BH38" s="41"/>
      <c r="BI38" s="41"/>
      <c r="BJ38" s="41"/>
      <c r="BK38" s="41"/>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c r="AMG38" s="38"/>
      <c r="AMH38" s="38"/>
      <c r="AMI38" s="38"/>
      <c r="AMJ38" s="38"/>
      <c r="AMK38" s="38"/>
      <c r="AML38" s="38"/>
      <c r="AMM38" s="38"/>
      <c r="AMN38" s="38"/>
      <c r="AMO38" s="38"/>
      <c r="AMP38" s="38"/>
      <c r="AMQ38" s="38"/>
      <c r="AMR38" s="38"/>
      <c r="AMS38" s="38"/>
      <c r="AMT38" s="38"/>
      <c r="AMU38" s="38"/>
      <c r="AMV38" s="38"/>
      <c r="AMW38" s="38"/>
      <c r="AMX38" s="38"/>
      <c r="AMY38" s="38"/>
      <c r="AMZ38" s="38"/>
      <c r="ANA38" s="38"/>
      <c r="ANB38" s="38"/>
      <c r="ANC38" s="38"/>
      <c r="AND38" s="38"/>
      <c r="ANE38" s="38"/>
      <c r="ANF38" s="38"/>
      <c r="ANG38" s="38"/>
      <c r="ANH38" s="38"/>
      <c r="ANI38" s="38"/>
      <c r="ANJ38" s="38"/>
      <c r="ANK38" s="38"/>
      <c r="ANL38" s="38"/>
    </row>
    <row r="39" spans="1:1052" s="90" customFormat="1" ht="15.75" customHeight="1" outlineLevel="1" thickBot="1">
      <c r="A39" s="275" t="s">
        <v>160</v>
      </c>
      <c r="B39" s="651"/>
      <c r="C39" s="651"/>
      <c r="D39" s="317"/>
      <c r="E39" s="315"/>
      <c r="F39" s="319"/>
      <c r="G39" s="320"/>
      <c r="H39" s="323"/>
      <c r="I39" s="329" t="str">
        <f t="shared" si="30"/>
        <v/>
      </c>
      <c r="J39" s="96"/>
      <c r="K39" s="419"/>
      <c r="L39" s="262"/>
      <c r="M39" s="332" t="str">
        <f t="shared" si="2"/>
        <v/>
      </c>
      <c r="N39" s="325" t="str">
        <f t="shared" si="31"/>
        <v/>
      </c>
      <c r="O39" s="329" t="str">
        <f t="shared" ref="O39" si="33">IF(N39&lt;&gt;"",N39*$O$9,"")</f>
        <v/>
      </c>
      <c r="P39" s="102"/>
      <c r="Q39" s="110"/>
      <c r="R39" s="107"/>
      <c r="S39" s="100">
        <f>P39*$W$9</f>
        <v>0</v>
      </c>
      <c r="T39" s="102"/>
      <c r="U39" s="110"/>
      <c r="V39" s="107"/>
      <c r="W39" s="471">
        <f>T39*$W$9</f>
        <v>0</v>
      </c>
      <c r="X39" s="476">
        <f t="shared" si="3"/>
        <v>0</v>
      </c>
      <c r="Y39" s="812"/>
      <c r="Z39" s="702"/>
      <c r="AA39"/>
      <c r="AB39"/>
      <c r="AC39"/>
      <c r="AD39"/>
      <c r="AE39"/>
      <c r="AF39"/>
      <c r="AG39"/>
      <c r="AH39"/>
      <c r="AI39"/>
      <c r="AK39" s="40"/>
      <c r="AL39" s="40"/>
      <c r="AM39" s="40"/>
      <c r="AN39" s="40"/>
      <c r="AO39" s="40"/>
      <c r="AP39" s="40"/>
      <c r="AQ39" s="40"/>
      <c r="AR39" s="40"/>
      <c r="AS39" s="40"/>
      <c r="AT39" s="40"/>
      <c r="AU39" s="91"/>
      <c r="AV39" s="91"/>
      <c r="AW39" s="91"/>
      <c r="AX39" s="91"/>
      <c r="AY39" s="91"/>
      <c r="AZ39" s="91"/>
      <c r="BA39" s="91"/>
      <c r="BB39" s="91"/>
      <c r="BC39" s="91"/>
      <c r="BD39" s="91"/>
      <c r="BE39" s="91"/>
      <c r="BF39" s="91"/>
      <c r="BG39" s="91"/>
      <c r="BH39" s="91"/>
      <c r="BI39" s="91"/>
      <c r="BJ39" s="91"/>
      <c r="BK39" s="91"/>
    </row>
    <row r="40" spans="1:1052" ht="15" customHeight="1" outlineLevel="1">
      <c r="A40" s="273" t="s">
        <v>158</v>
      </c>
      <c r="B40" s="649" t="s">
        <v>301</v>
      </c>
      <c r="C40" s="649"/>
      <c r="D40" s="305"/>
      <c r="E40" s="306"/>
      <c r="F40" s="308"/>
      <c r="G40" s="309"/>
      <c r="H40" s="324"/>
      <c r="I40" s="327" t="str">
        <f t="shared" si="30"/>
        <v/>
      </c>
      <c r="J40" s="265"/>
      <c r="K40" s="418"/>
      <c r="L40" s="263"/>
      <c r="M40" s="333" t="str">
        <f t="shared" si="2"/>
        <v/>
      </c>
      <c r="N40" s="286" t="str">
        <f t="shared" si="31"/>
        <v/>
      </c>
      <c r="O40" s="327" t="str">
        <f t="shared" ref="O40" si="34">IF(N40&lt;&gt;"",N40*$O$4,"")</f>
        <v/>
      </c>
      <c r="P40" s="101"/>
      <c r="Q40" s="108"/>
      <c r="R40" s="105"/>
      <c r="S40" s="287">
        <f>P40*$W$7</f>
        <v>0</v>
      </c>
      <c r="T40" s="101"/>
      <c r="U40" s="108"/>
      <c r="V40" s="105"/>
      <c r="W40" s="467">
        <f>T40*$W$7</f>
        <v>0</v>
      </c>
      <c r="X40" s="474">
        <f t="shared" si="3"/>
        <v>0</v>
      </c>
      <c r="Y40" s="810">
        <f>SUM(I40:I45,O40:O45,M40:M45,S40:S45,W40:W45)</f>
        <v>0</v>
      </c>
      <c r="Z40" s="700"/>
      <c r="AA40"/>
      <c r="AB40"/>
      <c r="AC40"/>
      <c r="AD40"/>
      <c r="AE40"/>
      <c r="AF40"/>
      <c r="AG40"/>
      <c r="AH40"/>
      <c r="AI40"/>
      <c r="AJ40" s="38"/>
      <c r="AK40" s="40"/>
      <c r="AL40" s="40"/>
      <c r="AM40" s="40"/>
      <c r="AN40" s="40"/>
      <c r="AO40" s="40"/>
      <c r="AP40" s="40"/>
      <c r="AQ40" s="40"/>
      <c r="AR40" s="40"/>
      <c r="AS40" s="40"/>
      <c r="AT40" s="40"/>
      <c r="AU40" s="41"/>
      <c r="AV40" s="41"/>
      <c r="AW40" s="41"/>
      <c r="AX40" s="41"/>
      <c r="AY40" s="41"/>
      <c r="AZ40" s="41"/>
      <c r="BA40" s="41"/>
      <c r="BB40" s="41"/>
      <c r="BC40" s="41"/>
      <c r="BD40" s="41"/>
      <c r="BE40" s="41"/>
      <c r="BF40" s="41"/>
      <c r="BG40" s="41"/>
      <c r="BH40" s="41"/>
      <c r="BI40" s="41"/>
      <c r="BJ40" s="41"/>
      <c r="BK40" s="41"/>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38"/>
      <c r="VB40" s="38"/>
      <c r="VC40" s="38"/>
      <c r="VD40" s="38"/>
      <c r="VE40" s="38"/>
      <c r="VF40" s="38"/>
      <c r="VG40" s="38"/>
      <c r="VH40" s="38"/>
      <c r="VI40" s="38"/>
      <c r="VJ40" s="38"/>
      <c r="VK40" s="38"/>
      <c r="VL40" s="38"/>
      <c r="VM40" s="38"/>
      <c r="VN40" s="38"/>
      <c r="VO40" s="38"/>
      <c r="VP40" s="38"/>
      <c r="VQ40" s="38"/>
      <c r="VR40" s="38"/>
      <c r="VS40" s="38"/>
      <c r="VT40" s="38"/>
      <c r="VU40" s="38"/>
      <c r="VV40" s="38"/>
      <c r="VW40" s="38"/>
      <c r="VX40" s="38"/>
      <c r="VY40" s="38"/>
      <c r="VZ40" s="38"/>
      <c r="WA40" s="38"/>
      <c r="WB40" s="38"/>
      <c r="WC40" s="38"/>
      <c r="WD40" s="38"/>
      <c r="WE40" s="38"/>
      <c r="WF40" s="38"/>
      <c r="WG40" s="38"/>
      <c r="WH40" s="38"/>
      <c r="WI40" s="38"/>
      <c r="WJ40" s="38"/>
      <c r="WK40" s="38"/>
      <c r="WL40" s="38"/>
      <c r="WM40" s="38"/>
      <c r="WN40" s="38"/>
      <c r="WO40" s="38"/>
      <c r="WP40" s="38"/>
      <c r="WQ40" s="38"/>
      <c r="WR40" s="38"/>
      <c r="WS40" s="38"/>
      <c r="WT40" s="38"/>
      <c r="WU40" s="38"/>
      <c r="WV40" s="38"/>
      <c r="WW40" s="38"/>
      <c r="WX40" s="38"/>
      <c r="WY40" s="38"/>
      <c r="WZ40" s="38"/>
      <c r="XA40" s="38"/>
      <c r="XB40" s="38"/>
      <c r="XC40" s="38"/>
      <c r="XD40" s="38"/>
      <c r="XE40" s="38"/>
      <c r="XF40" s="38"/>
      <c r="XG40" s="38"/>
      <c r="XH40" s="38"/>
      <c r="XI40" s="38"/>
      <c r="XJ40" s="38"/>
      <c r="XK40" s="38"/>
      <c r="XL40" s="38"/>
      <c r="XM40" s="38"/>
      <c r="XN40" s="38"/>
      <c r="XO40" s="38"/>
      <c r="XP40" s="38"/>
      <c r="XQ40" s="38"/>
      <c r="XR40" s="38"/>
      <c r="XS40" s="38"/>
      <c r="XT40" s="38"/>
      <c r="XU40" s="38"/>
      <c r="XV40" s="38"/>
      <c r="XW40" s="38"/>
      <c r="XX40" s="38"/>
      <c r="XY40" s="38"/>
      <c r="XZ40" s="38"/>
      <c r="YA40" s="38"/>
      <c r="YB40" s="38"/>
      <c r="YC40" s="38"/>
      <c r="YD40" s="38"/>
      <c r="YE40" s="38"/>
      <c r="YF40" s="38"/>
      <c r="YG40" s="38"/>
      <c r="YH40" s="38"/>
      <c r="YI40" s="38"/>
      <c r="YJ40" s="38"/>
      <c r="YK40" s="38"/>
      <c r="YL40" s="38"/>
      <c r="YM40" s="38"/>
      <c r="YN40" s="38"/>
      <c r="YO40" s="38"/>
      <c r="YP40" s="38"/>
      <c r="YQ40" s="38"/>
      <c r="YR40" s="38"/>
      <c r="YS40" s="38"/>
      <c r="YT40" s="38"/>
      <c r="YU40" s="38"/>
      <c r="YV40" s="38"/>
      <c r="YW40" s="38"/>
      <c r="YX40" s="38"/>
      <c r="YY40" s="38"/>
      <c r="YZ40" s="38"/>
      <c r="ZA40" s="38"/>
      <c r="ZB40" s="38"/>
      <c r="ZC40" s="38"/>
      <c r="ZD40" s="38"/>
      <c r="ZE40" s="38"/>
      <c r="ZF40" s="38"/>
      <c r="ZG40" s="38"/>
      <c r="ZH40" s="38"/>
      <c r="ZI40" s="38"/>
      <c r="ZJ40" s="38"/>
      <c r="ZK40" s="38"/>
      <c r="ZL40" s="38"/>
      <c r="ZM40" s="38"/>
      <c r="ZN40" s="38"/>
      <c r="ZO40" s="38"/>
      <c r="ZP40" s="38"/>
      <c r="ZQ40" s="38"/>
      <c r="ZR40" s="38"/>
      <c r="ZS40" s="38"/>
      <c r="ZT40" s="38"/>
      <c r="ZU40" s="38"/>
      <c r="ZV40" s="38"/>
      <c r="ZW40" s="38"/>
      <c r="ZX40" s="38"/>
      <c r="ZY40" s="38"/>
      <c r="ZZ40" s="38"/>
      <c r="AAA40" s="38"/>
      <c r="AAB40" s="38"/>
      <c r="AAC40" s="38"/>
      <c r="AAD40" s="38"/>
      <c r="AAE40" s="38"/>
      <c r="AAF40" s="38"/>
      <c r="AAG40" s="38"/>
      <c r="AAH40" s="38"/>
      <c r="AAI40" s="38"/>
      <c r="AAJ40" s="38"/>
      <c r="AAK40" s="38"/>
      <c r="AAL40" s="38"/>
      <c r="AAM40" s="38"/>
      <c r="AAN40" s="38"/>
      <c r="AAO40" s="38"/>
      <c r="AAP40" s="38"/>
      <c r="AAQ40" s="38"/>
      <c r="AAR40" s="38"/>
      <c r="AAS40" s="38"/>
      <c r="AAT40" s="38"/>
      <c r="AAU40" s="38"/>
      <c r="AAV40" s="38"/>
      <c r="AAW40" s="38"/>
      <c r="AAX40" s="38"/>
      <c r="AAY40" s="38"/>
      <c r="AAZ40" s="38"/>
      <c r="ABA40" s="38"/>
      <c r="ABB40" s="38"/>
      <c r="ABC40" s="38"/>
      <c r="ABD40" s="38"/>
      <c r="ABE40" s="38"/>
      <c r="ABF40" s="38"/>
      <c r="ABG40" s="38"/>
      <c r="ABH40" s="38"/>
      <c r="ABI40" s="38"/>
      <c r="ABJ40" s="38"/>
      <c r="ABK40" s="38"/>
      <c r="ABL40" s="38"/>
      <c r="ABM40" s="38"/>
      <c r="ABN40" s="38"/>
      <c r="ABO40" s="38"/>
      <c r="ABP40" s="38"/>
      <c r="ABQ40" s="38"/>
      <c r="ABR40" s="38"/>
      <c r="ABS40" s="38"/>
      <c r="ABT40" s="38"/>
      <c r="ABU40" s="38"/>
      <c r="ABV40" s="38"/>
      <c r="ABW40" s="38"/>
      <c r="ABX40" s="38"/>
      <c r="ABY40" s="38"/>
      <c r="ABZ40" s="38"/>
      <c r="ACA40" s="38"/>
      <c r="ACB40" s="38"/>
      <c r="ACC40" s="38"/>
      <c r="ACD40" s="38"/>
      <c r="ACE40" s="38"/>
      <c r="ACF40" s="38"/>
      <c r="ACG40" s="38"/>
      <c r="ACH40" s="38"/>
      <c r="ACI40" s="38"/>
      <c r="ACJ40" s="38"/>
      <c r="ACK40" s="38"/>
      <c r="ACL40" s="38"/>
      <c r="ACM40" s="38"/>
      <c r="ACN40" s="38"/>
      <c r="ACO40" s="38"/>
      <c r="ACP40" s="38"/>
      <c r="ACQ40" s="38"/>
      <c r="ACR40" s="38"/>
      <c r="ACS40" s="38"/>
      <c r="ACT40" s="38"/>
      <c r="ACU40" s="38"/>
      <c r="ACV40" s="38"/>
      <c r="ACW40" s="38"/>
      <c r="ACX40" s="38"/>
      <c r="ACY40" s="38"/>
      <c r="ACZ40" s="38"/>
      <c r="ADA40" s="38"/>
      <c r="ADB40" s="38"/>
      <c r="ADC40" s="38"/>
      <c r="ADD40" s="38"/>
      <c r="ADE40" s="38"/>
      <c r="ADF40" s="38"/>
      <c r="ADG40" s="38"/>
      <c r="ADH40" s="38"/>
      <c r="ADI40" s="38"/>
      <c r="ADJ40" s="38"/>
      <c r="ADK40" s="38"/>
      <c r="ADL40" s="38"/>
      <c r="ADM40" s="38"/>
      <c r="ADN40" s="38"/>
      <c r="ADO40" s="38"/>
      <c r="ADP40" s="38"/>
      <c r="ADQ40" s="38"/>
      <c r="ADR40" s="38"/>
      <c r="ADS40" s="38"/>
      <c r="ADT40" s="38"/>
      <c r="ADU40" s="38"/>
      <c r="ADV40" s="38"/>
      <c r="ADW40" s="38"/>
      <c r="ADX40" s="38"/>
      <c r="ADY40" s="38"/>
      <c r="ADZ40" s="38"/>
      <c r="AEA40" s="38"/>
      <c r="AEB40" s="38"/>
      <c r="AEC40" s="38"/>
      <c r="AED40" s="38"/>
      <c r="AEE40" s="38"/>
      <c r="AEF40" s="38"/>
      <c r="AEG40" s="38"/>
      <c r="AEH40" s="38"/>
      <c r="AEI40" s="38"/>
      <c r="AEJ40" s="38"/>
      <c r="AEK40" s="38"/>
      <c r="AEL40" s="38"/>
      <c r="AEM40" s="38"/>
      <c r="AEN40" s="38"/>
      <c r="AEO40" s="38"/>
      <c r="AEP40" s="38"/>
      <c r="AEQ40" s="38"/>
      <c r="AER40" s="38"/>
      <c r="AES40" s="38"/>
      <c r="AET40" s="38"/>
      <c r="AEU40" s="38"/>
      <c r="AEV40" s="38"/>
      <c r="AEW40" s="38"/>
      <c r="AEX40" s="38"/>
      <c r="AEY40" s="38"/>
      <c r="AEZ40" s="38"/>
      <c r="AFA40" s="38"/>
      <c r="AFB40" s="38"/>
      <c r="AFC40" s="38"/>
      <c r="AFD40" s="38"/>
      <c r="AFE40" s="38"/>
      <c r="AFF40" s="38"/>
      <c r="AFG40" s="38"/>
      <c r="AFH40" s="38"/>
      <c r="AFI40" s="38"/>
      <c r="AFJ40" s="38"/>
      <c r="AFK40" s="38"/>
      <c r="AFL40" s="38"/>
      <c r="AFM40" s="38"/>
      <c r="AFN40" s="38"/>
      <c r="AFO40" s="38"/>
      <c r="AFP40" s="38"/>
      <c r="AFQ40" s="38"/>
      <c r="AFR40" s="38"/>
      <c r="AFS40" s="38"/>
      <c r="AFT40" s="38"/>
      <c r="AFU40" s="38"/>
      <c r="AFV40" s="38"/>
      <c r="AFW40" s="38"/>
      <c r="AFX40" s="38"/>
      <c r="AFY40" s="38"/>
      <c r="AFZ40" s="38"/>
      <c r="AGA40" s="38"/>
      <c r="AGB40" s="38"/>
      <c r="AGC40" s="38"/>
      <c r="AGD40" s="38"/>
      <c r="AGE40" s="38"/>
      <c r="AGF40" s="38"/>
      <c r="AGG40" s="38"/>
      <c r="AGH40" s="38"/>
      <c r="AGI40" s="38"/>
      <c r="AGJ40" s="38"/>
      <c r="AGK40" s="38"/>
      <c r="AGL40" s="38"/>
      <c r="AGM40" s="38"/>
      <c r="AGN40" s="38"/>
      <c r="AGO40" s="38"/>
      <c r="AGP40" s="38"/>
      <c r="AGQ40" s="38"/>
      <c r="AGR40" s="38"/>
      <c r="AGS40" s="38"/>
      <c r="AGT40" s="38"/>
      <c r="AGU40" s="38"/>
      <c r="AGV40" s="38"/>
      <c r="AGW40" s="38"/>
      <c r="AGX40" s="38"/>
      <c r="AGY40" s="38"/>
      <c r="AGZ40" s="38"/>
      <c r="AHA40" s="38"/>
      <c r="AHB40" s="38"/>
      <c r="AHC40" s="38"/>
      <c r="AHD40" s="38"/>
      <c r="AHE40" s="38"/>
      <c r="AHF40" s="38"/>
      <c r="AHG40" s="38"/>
      <c r="AHH40" s="38"/>
      <c r="AHI40" s="38"/>
      <c r="AHJ40" s="38"/>
      <c r="AHK40" s="38"/>
      <c r="AHL40" s="38"/>
      <c r="AHM40" s="38"/>
      <c r="AHN40" s="38"/>
      <c r="AHO40" s="38"/>
      <c r="AHP40" s="38"/>
      <c r="AHQ40" s="38"/>
      <c r="AHR40" s="38"/>
      <c r="AHS40" s="38"/>
      <c r="AHT40" s="38"/>
      <c r="AHU40" s="38"/>
      <c r="AHV40" s="38"/>
      <c r="AHW40" s="38"/>
      <c r="AHX40" s="38"/>
      <c r="AHY40" s="38"/>
      <c r="AHZ40" s="38"/>
      <c r="AIA40" s="38"/>
      <c r="AIB40" s="38"/>
      <c r="AIC40" s="38"/>
      <c r="AID40" s="38"/>
      <c r="AIE40" s="38"/>
      <c r="AIF40" s="38"/>
      <c r="AIG40" s="38"/>
      <c r="AIH40" s="38"/>
      <c r="AII40" s="38"/>
      <c r="AIJ40" s="38"/>
      <c r="AIK40" s="38"/>
      <c r="AIL40" s="38"/>
      <c r="AIM40" s="38"/>
      <c r="AIN40" s="38"/>
      <c r="AIO40" s="38"/>
      <c r="AIP40" s="38"/>
      <c r="AIQ40" s="38"/>
      <c r="AIR40" s="38"/>
      <c r="AIS40" s="38"/>
      <c r="AIT40" s="38"/>
      <c r="AIU40" s="38"/>
      <c r="AIV40" s="38"/>
      <c r="AIW40" s="38"/>
      <c r="AIX40" s="38"/>
      <c r="AIY40" s="38"/>
      <c r="AIZ40" s="38"/>
      <c r="AJA40" s="38"/>
      <c r="AJB40" s="38"/>
      <c r="AJC40" s="38"/>
      <c r="AJD40" s="38"/>
      <c r="AJE40" s="38"/>
      <c r="AJF40" s="38"/>
      <c r="AJG40" s="38"/>
      <c r="AJH40" s="38"/>
      <c r="AJI40" s="38"/>
      <c r="AJJ40" s="38"/>
      <c r="AJK40" s="38"/>
      <c r="AJL40" s="38"/>
      <c r="AJM40" s="38"/>
      <c r="AJN40" s="38"/>
      <c r="AJO40" s="38"/>
      <c r="AJP40" s="38"/>
      <c r="AJQ40" s="38"/>
      <c r="AJR40" s="38"/>
      <c r="AJS40" s="38"/>
      <c r="AJT40" s="38"/>
      <c r="AJU40" s="38"/>
      <c r="AJV40" s="38"/>
      <c r="AJW40" s="38"/>
      <c r="AJX40" s="38"/>
      <c r="AJY40" s="38"/>
      <c r="AJZ40" s="38"/>
      <c r="AKA40" s="38"/>
      <c r="AKB40" s="38"/>
      <c r="AKC40" s="38"/>
      <c r="AKD40" s="38"/>
      <c r="AKE40" s="38"/>
      <c r="AKF40" s="38"/>
      <c r="AKG40" s="38"/>
      <c r="AKH40" s="38"/>
      <c r="AKI40" s="38"/>
      <c r="AKJ40" s="38"/>
      <c r="AKK40" s="38"/>
      <c r="AKL40" s="38"/>
      <c r="AKM40" s="38"/>
      <c r="AKN40" s="38"/>
      <c r="AKO40" s="38"/>
      <c r="AKP40" s="38"/>
      <c r="AKQ40" s="38"/>
      <c r="AKR40" s="38"/>
      <c r="AKS40" s="38"/>
      <c r="AKT40" s="38"/>
      <c r="AKU40" s="38"/>
      <c r="AKV40" s="38"/>
      <c r="AKW40" s="38"/>
      <c r="AKX40" s="38"/>
      <c r="AKY40" s="38"/>
      <c r="AKZ40" s="38"/>
      <c r="ALA40" s="38"/>
      <c r="ALB40" s="38"/>
      <c r="ALC40" s="38"/>
      <c r="ALD40" s="38"/>
      <c r="ALE40" s="38"/>
      <c r="ALF40" s="38"/>
      <c r="ALG40" s="38"/>
      <c r="ALH40" s="38"/>
      <c r="ALI40" s="38"/>
      <c r="ALJ40" s="38"/>
      <c r="ALK40" s="38"/>
      <c r="ALL40" s="38"/>
      <c r="ALM40" s="38"/>
      <c r="ALN40" s="38"/>
      <c r="ALO40" s="38"/>
      <c r="ALP40" s="38"/>
      <c r="ALQ40" s="38"/>
      <c r="ALR40" s="38"/>
      <c r="ALS40" s="38"/>
      <c r="ALT40" s="38"/>
      <c r="ALU40" s="38"/>
      <c r="ALV40" s="38"/>
      <c r="ALW40" s="38"/>
      <c r="ALX40" s="38"/>
      <c r="ALY40" s="38"/>
      <c r="ALZ40" s="38"/>
      <c r="AMA40" s="38"/>
      <c r="AMB40" s="38"/>
      <c r="AMC40" s="38"/>
      <c r="AMD40" s="38"/>
      <c r="AME40" s="38"/>
      <c r="AMF40" s="38"/>
      <c r="AMG40" s="38"/>
      <c r="AMH40" s="38"/>
      <c r="AMI40" s="38"/>
      <c r="AMJ40" s="38"/>
      <c r="AMK40" s="38"/>
      <c r="AML40" s="38"/>
      <c r="AMM40" s="38"/>
      <c r="AMN40" s="38"/>
      <c r="AMO40" s="38"/>
      <c r="AMP40" s="38"/>
      <c r="AMQ40" s="38"/>
      <c r="AMR40" s="38"/>
      <c r="AMS40" s="38"/>
      <c r="AMT40" s="38"/>
      <c r="AMU40" s="38"/>
      <c r="AMV40" s="38"/>
      <c r="AMW40" s="38"/>
      <c r="AMX40" s="38"/>
      <c r="AMY40" s="38"/>
      <c r="AMZ40" s="38"/>
      <c r="ANA40" s="38"/>
      <c r="ANB40" s="38"/>
      <c r="ANC40" s="38"/>
      <c r="AND40" s="38"/>
      <c r="ANE40" s="38"/>
      <c r="ANF40" s="38"/>
      <c r="ANG40" s="38"/>
      <c r="ANH40" s="38"/>
      <c r="ANI40" s="38"/>
      <c r="ANJ40" s="38"/>
      <c r="ANK40" s="38"/>
      <c r="ANL40" s="38"/>
    </row>
    <row r="41" spans="1:1052" ht="15.75" customHeight="1" outlineLevel="1">
      <c r="A41" s="274" t="s">
        <v>159</v>
      </c>
      <c r="B41" s="650"/>
      <c r="C41" s="650"/>
      <c r="D41" s="310"/>
      <c r="E41" s="311"/>
      <c r="F41" s="313"/>
      <c r="G41" s="314"/>
      <c r="H41" s="322"/>
      <c r="I41" s="328" t="str">
        <f t="shared" si="30"/>
        <v/>
      </c>
      <c r="J41" s="96"/>
      <c r="K41" s="419"/>
      <c r="L41" s="264"/>
      <c r="M41" s="331" t="str">
        <f t="shared" si="2"/>
        <v/>
      </c>
      <c r="N41" s="134" t="str">
        <f t="shared" si="31"/>
        <v/>
      </c>
      <c r="O41" s="328" t="str">
        <f t="shared" ref="O41" si="35">IF(N41&lt;&gt;"",N41*$O$5,"")</f>
        <v/>
      </c>
      <c r="P41" s="102"/>
      <c r="Q41" s="109"/>
      <c r="R41" s="106"/>
      <c r="S41" s="99">
        <f>P41*$W$8</f>
        <v>0</v>
      </c>
      <c r="T41" s="102"/>
      <c r="U41" s="109"/>
      <c r="V41" s="106"/>
      <c r="W41" s="468">
        <f>T41*$W$8</f>
        <v>0</v>
      </c>
      <c r="X41" s="475">
        <f t="shared" si="3"/>
        <v>0</v>
      </c>
      <c r="Y41" s="811"/>
      <c r="Z41" s="701"/>
      <c r="AA41"/>
      <c r="AB41"/>
      <c r="AC41"/>
      <c r="AD41"/>
      <c r="AE41"/>
      <c r="AF41"/>
      <c r="AG41"/>
      <c r="AH41"/>
      <c r="AI41"/>
      <c r="AJ41" s="38"/>
      <c r="AK41" s="40"/>
      <c r="AL41" s="40"/>
      <c r="AM41" s="40"/>
      <c r="AN41" s="40"/>
      <c r="AO41" s="40"/>
      <c r="AP41" s="40"/>
      <c r="AQ41" s="40"/>
      <c r="AR41" s="40"/>
      <c r="AS41" s="40"/>
      <c r="AT41" s="40"/>
      <c r="AU41" s="41"/>
      <c r="AV41" s="41"/>
      <c r="AW41" s="41"/>
      <c r="AX41" s="41"/>
      <c r="AY41" s="41"/>
      <c r="AZ41" s="41"/>
      <c r="BA41" s="41"/>
      <c r="BB41" s="41"/>
      <c r="BC41" s="41"/>
      <c r="BD41" s="41"/>
      <c r="BE41" s="41"/>
      <c r="BF41" s="41"/>
      <c r="BG41" s="41"/>
      <c r="BH41" s="41"/>
      <c r="BI41" s="41"/>
      <c r="BJ41" s="41"/>
      <c r="BK41" s="41"/>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8"/>
      <c r="AAD41" s="38"/>
      <c r="AAE41" s="38"/>
      <c r="AAF41" s="38"/>
      <c r="AAG41" s="38"/>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8"/>
      <c r="AGX41" s="38"/>
      <c r="AGY41" s="38"/>
      <c r="AGZ41" s="38"/>
      <c r="AHA41" s="38"/>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c r="AMJ41" s="38"/>
      <c r="AMK41" s="38"/>
      <c r="AML41" s="38"/>
      <c r="AMM41" s="38"/>
      <c r="AMN41" s="38"/>
      <c r="AMO41" s="38"/>
      <c r="AMP41" s="38"/>
      <c r="AMQ41" s="38"/>
      <c r="AMR41" s="38"/>
      <c r="AMS41" s="38"/>
      <c r="AMT41" s="38"/>
      <c r="AMU41" s="38"/>
      <c r="AMV41" s="38"/>
      <c r="AMW41" s="38"/>
      <c r="AMX41" s="38"/>
      <c r="AMY41" s="38"/>
      <c r="AMZ41" s="38"/>
      <c r="ANA41" s="38"/>
      <c r="ANB41" s="38"/>
      <c r="ANC41" s="38"/>
      <c r="AND41" s="38"/>
      <c r="ANE41" s="38"/>
      <c r="ANF41" s="38"/>
      <c r="ANG41" s="38"/>
      <c r="ANH41" s="38"/>
      <c r="ANI41" s="38"/>
      <c r="ANJ41" s="38"/>
      <c r="ANK41" s="38"/>
      <c r="ANL41" s="38"/>
    </row>
    <row r="42" spans="1:1052" s="445" customFormat="1" ht="15.75" customHeight="1" outlineLevel="1">
      <c r="A42" s="274" t="s">
        <v>160</v>
      </c>
      <c r="B42" s="650"/>
      <c r="C42" s="650"/>
      <c r="D42" s="310"/>
      <c r="E42" s="311"/>
      <c r="F42" s="313"/>
      <c r="G42" s="314"/>
      <c r="H42" s="322"/>
      <c r="I42" s="328" t="str">
        <f t="shared" si="30"/>
        <v/>
      </c>
      <c r="J42" s="96"/>
      <c r="K42" s="419"/>
      <c r="L42" s="262"/>
      <c r="M42" s="440" t="str">
        <f t="shared" si="2"/>
        <v/>
      </c>
      <c r="N42" s="134" t="str">
        <f t="shared" si="31"/>
        <v/>
      </c>
      <c r="O42" s="328" t="str">
        <f t="shared" ref="O42" si="36">IF(N42&lt;&gt;"",N42*$O$6,"")</f>
        <v/>
      </c>
      <c r="P42" s="102"/>
      <c r="Q42" s="441"/>
      <c r="R42" s="442"/>
      <c r="S42" s="443">
        <f>P42*$W$9</f>
        <v>0</v>
      </c>
      <c r="T42" s="102"/>
      <c r="U42" s="441"/>
      <c r="V42" s="442"/>
      <c r="W42" s="469">
        <f>T42*$W$9</f>
        <v>0</v>
      </c>
      <c r="X42" s="475">
        <f t="shared" si="3"/>
        <v>0</v>
      </c>
      <c r="Y42" s="811"/>
      <c r="Z42" s="701"/>
      <c r="AA42" s="444"/>
      <c r="AB42" s="444"/>
      <c r="AC42" s="444"/>
      <c r="AD42" s="444"/>
      <c r="AE42" s="444"/>
      <c r="AF42" s="444"/>
      <c r="AG42" s="444"/>
      <c r="AH42" s="444"/>
      <c r="AI42" s="444"/>
      <c r="AK42" s="446"/>
      <c r="AL42" s="446"/>
      <c r="AM42" s="446"/>
      <c r="AN42" s="446"/>
      <c r="AO42" s="446"/>
      <c r="AP42" s="446"/>
      <c r="AQ42" s="446"/>
      <c r="AR42" s="446"/>
      <c r="AS42" s="446"/>
      <c r="AT42" s="446"/>
      <c r="AU42" s="447"/>
      <c r="AV42" s="447"/>
      <c r="AW42" s="447"/>
      <c r="AX42" s="447"/>
      <c r="AY42" s="447"/>
      <c r="AZ42" s="447"/>
      <c r="BA42" s="447"/>
      <c r="BB42" s="447"/>
      <c r="BC42" s="447"/>
      <c r="BD42" s="447"/>
      <c r="BE42" s="447"/>
      <c r="BF42" s="447"/>
      <c r="BG42" s="447"/>
      <c r="BH42" s="447"/>
      <c r="BI42" s="447"/>
      <c r="BJ42" s="447"/>
      <c r="BK42" s="447"/>
    </row>
    <row r="43" spans="1:1052" ht="15.75" customHeight="1" outlineLevel="1">
      <c r="A43" s="426" t="s">
        <v>158</v>
      </c>
      <c r="B43" s="650"/>
      <c r="C43" s="650"/>
      <c r="D43" s="427"/>
      <c r="E43" s="428"/>
      <c r="F43" s="430"/>
      <c r="G43" s="431"/>
      <c r="H43" s="324"/>
      <c r="I43" s="432" t="str">
        <f>IF(G43&gt;0,G43*H43,"")</f>
        <v/>
      </c>
      <c r="J43" s="433"/>
      <c r="K43" s="434"/>
      <c r="L43" s="435"/>
      <c r="M43" s="333" t="str">
        <f t="shared" si="2"/>
        <v/>
      </c>
      <c r="N43" s="286" t="str">
        <f>IF(G43&lt;&gt;"",G43,"")</f>
        <v/>
      </c>
      <c r="O43" s="432" t="str">
        <f t="shared" ref="O43" si="37">IF(N43&lt;&gt;"",N43*$O$7,"")</f>
        <v/>
      </c>
      <c r="P43" s="436"/>
      <c r="Q43" s="437"/>
      <c r="R43" s="438"/>
      <c r="S43" s="439">
        <f>P43*$W$7</f>
        <v>0</v>
      </c>
      <c r="T43" s="436"/>
      <c r="U43" s="437"/>
      <c r="V43" s="438"/>
      <c r="W43" s="470">
        <f>T43*$W$7</f>
        <v>0</v>
      </c>
      <c r="X43" s="475">
        <f t="shared" si="3"/>
        <v>0</v>
      </c>
      <c r="Y43" s="811"/>
      <c r="Z43" s="701"/>
      <c r="AA43"/>
      <c r="AB43"/>
      <c r="AC43"/>
      <c r="AD43"/>
      <c r="AE43"/>
      <c r="AF43"/>
      <c r="AG43"/>
      <c r="AH43"/>
      <c r="AI43"/>
      <c r="AJ43" s="38"/>
      <c r="AK43" s="40"/>
      <c r="AL43" s="40"/>
      <c r="AM43" s="40"/>
      <c r="AN43" s="40"/>
      <c r="AO43" s="40"/>
      <c r="AP43" s="40"/>
      <c r="AQ43" s="40"/>
      <c r="AR43" s="40"/>
      <c r="AS43" s="40"/>
      <c r="AT43" s="40"/>
      <c r="AU43" s="41"/>
      <c r="AV43" s="41"/>
      <c r="AW43" s="41"/>
      <c r="AX43" s="41"/>
      <c r="AY43" s="41"/>
      <c r="AZ43" s="41"/>
      <c r="BA43" s="41"/>
      <c r="BB43" s="41"/>
      <c r="BC43" s="41"/>
      <c r="BD43" s="41"/>
      <c r="BE43" s="41"/>
      <c r="BF43" s="41"/>
      <c r="BG43" s="41"/>
      <c r="BH43" s="41"/>
      <c r="BI43" s="41"/>
      <c r="BJ43" s="41"/>
      <c r="BK43" s="41"/>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c r="YR43" s="38"/>
      <c r="YS43" s="38"/>
      <c r="YT43" s="38"/>
      <c r="YU43" s="38"/>
      <c r="YV43" s="38"/>
      <c r="YW43" s="38"/>
      <c r="YX43" s="38"/>
      <c r="YY43" s="38"/>
      <c r="YZ43" s="38"/>
      <c r="ZA43" s="38"/>
      <c r="ZB43" s="38"/>
      <c r="ZC43" s="38"/>
      <c r="ZD43" s="38"/>
      <c r="ZE43" s="38"/>
      <c r="ZF43" s="38"/>
      <c r="ZG43" s="38"/>
      <c r="ZH43" s="38"/>
      <c r="ZI43" s="38"/>
      <c r="ZJ43" s="38"/>
      <c r="ZK43" s="38"/>
      <c r="ZL43" s="38"/>
      <c r="ZM43" s="38"/>
      <c r="ZN43" s="38"/>
      <c r="ZO43" s="38"/>
      <c r="ZP43" s="38"/>
      <c r="ZQ43" s="38"/>
      <c r="ZR43" s="38"/>
      <c r="ZS43" s="38"/>
      <c r="ZT43" s="38"/>
      <c r="ZU43" s="38"/>
      <c r="ZV43" s="38"/>
      <c r="ZW43" s="38"/>
      <c r="ZX43" s="38"/>
      <c r="ZY43" s="38"/>
      <c r="ZZ43" s="38"/>
      <c r="AAA43" s="38"/>
      <c r="AAB43" s="38"/>
      <c r="AAC43" s="38"/>
      <c r="AAD43" s="38"/>
      <c r="AAE43" s="38"/>
      <c r="AAF43" s="38"/>
      <c r="AAG43" s="38"/>
      <c r="AAH43" s="38"/>
      <c r="AAI43" s="38"/>
      <c r="AAJ43" s="38"/>
      <c r="AAK43" s="38"/>
      <c r="AAL43" s="38"/>
      <c r="AAM43" s="38"/>
      <c r="AAN43" s="38"/>
      <c r="AAO43" s="38"/>
      <c r="AAP43" s="38"/>
      <c r="AAQ43" s="38"/>
      <c r="AAR43" s="38"/>
      <c r="AAS43" s="38"/>
      <c r="AAT43" s="38"/>
      <c r="AAU43" s="38"/>
      <c r="AAV43" s="38"/>
      <c r="AAW43" s="38"/>
      <c r="AAX43" s="38"/>
      <c r="AAY43" s="38"/>
      <c r="AAZ43" s="38"/>
      <c r="ABA43" s="38"/>
      <c r="ABB43" s="38"/>
      <c r="ABC43" s="38"/>
      <c r="ABD43" s="38"/>
      <c r="ABE43" s="38"/>
      <c r="ABF43" s="38"/>
      <c r="ABG43" s="38"/>
      <c r="ABH43" s="38"/>
      <c r="ABI43" s="38"/>
      <c r="ABJ43" s="38"/>
      <c r="ABK43" s="38"/>
      <c r="ABL43" s="38"/>
      <c r="ABM43" s="38"/>
      <c r="ABN43" s="38"/>
      <c r="ABO43" s="38"/>
      <c r="ABP43" s="38"/>
      <c r="ABQ43" s="38"/>
      <c r="ABR43" s="38"/>
      <c r="ABS43" s="38"/>
      <c r="ABT43" s="38"/>
      <c r="ABU43" s="38"/>
      <c r="ABV43" s="38"/>
      <c r="ABW43" s="38"/>
      <c r="ABX43" s="38"/>
      <c r="ABY43" s="38"/>
      <c r="ABZ43" s="38"/>
      <c r="ACA43" s="38"/>
      <c r="ACB43" s="38"/>
      <c r="ACC43" s="38"/>
      <c r="ACD43" s="38"/>
      <c r="ACE43" s="38"/>
      <c r="ACF43" s="38"/>
      <c r="ACG43" s="38"/>
      <c r="ACH43" s="38"/>
      <c r="ACI43" s="38"/>
      <c r="ACJ43" s="38"/>
      <c r="ACK43" s="38"/>
      <c r="ACL43" s="38"/>
      <c r="ACM43" s="38"/>
      <c r="ACN43" s="38"/>
      <c r="ACO43" s="38"/>
      <c r="ACP43" s="38"/>
      <c r="ACQ43" s="38"/>
      <c r="ACR43" s="38"/>
      <c r="ACS43" s="38"/>
      <c r="ACT43" s="38"/>
      <c r="ACU43" s="38"/>
      <c r="ACV43" s="38"/>
      <c r="ACW43" s="38"/>
      <c r="ACX43" s="38"/>
      <c r="ACY43" s="38"/>
      <c r="ACZ43" s="38"/>
      <c r="ADA43" s="38"/>
      <c r="ADB43" s="38"/>
      <c r="ADC43" s="38"/>
      <c r="ADD43" s="38"/>
      <c r="ADE43" s="38"/>
      <c r="ADF43" s="38"/>
      <c r="ADG43" s="38"/>
      <c r="ADH43" s="38"/>
      <c r="ADI43" s="38"/>
      <c r="ADJ43" s="38"/>
      <c r="ADK43" s="38"/>
      <c r="ADL43" s="38"/>
      <c r="ADM43" s="38"/>
      <c r="ADN43" s="38"/>
      <c r="ADO43" s="38"/>
      <c r="ADP43" s="38"/>
      <c r="ADQ43" s="38"/>
      <c r="ADR43" s="38"/>
      <c r="ADS43" s="38"/>
      <c r="ADT43" s="38"/>
      <c r="ADU43" s="38"/>
      <c r="ADV43" s="38"/>
      <c r="ADW43" s="38"/>
      <c r="ADX43" s="38"/>
      <c r="ADY43" s="38"/>
      <c r="ADZ43" s="38"/>
      <c r="AEA43" s="38"/>
      <c r="AEB43" s="38"/>
      <c r="AEC43" s="38"/>
      <c r="AED43" s="38"/>
      <c r="AEE43" s="38"/>
      <c r="AEF43" s="38"/>
      <c r="AEG43" s="38"/>
      <c r="AEH43" s="38"/>
      <c r="AEI43" s="38"/>
      <c r="AEJ43" s="38"/>
      <c r="AEK43" s="38"/>
      <c r="AEL43" s="38"/>
      <c r="AEM43" s="38"/>
      <c r="AEN43" s="38"/>
      <c r="AEO43" s="38"/>
      <c r="AEP43" s="38"/>
      <c r="AEQ43" s="38"/>
      <c r="AER43" s="38"/>
      <c r="AES43" s="38"/>
      <c r="AET43" s="38"/>
      <c r="AEU43" s="38"/>
      <c r="AEV43" s="38"/>
      <c r="AEW43" s="38"/>
      <c r="AEX43" s="38"/>
      <c r="AEY43" s="38"/>
      <c r="AEZ43" s="38"/>
      <c r="AFA43" s="38"/>
      <c r="AFB43" s="38"/>
      <c r="AFC43" s="38"/>
      <c r="AFD43" s="38"/>
      <c r="AFE43" s="38"/>
      <c r="AFF43" s="38"/>
      <c r="AFG43" s="38"/>
      <c r="AFH43" s="38"/>
      <c r="AFI43" s="38"/>
      <c r="AFJ43" s="38"/>
      <c r="AFK43" s="38"/>
      <c r="AFL43" s="38"/>
      <c r="AFM43" s="38"/>
      <c r="AFN43" s="38"/>
      <c r="AFO43" s="38"/>
      <c r="AFP43" s="38"/>
      <c r="AFQ43" s="38"/>
      <c r="AFR43" s="38"/>
      <c r="AFS43" s="38"/>
      <c r="AFT43" s="38"/>
      <c r="AFU43" s="38"/>
      <c r="AFV43" s="38"/>
      <c r="AFW43" s="38"/>
      <c r="AFX43" s="38"/>
      <c r="AFY43" s="38"/>
      <c r="AFZ43" s="38"/>
      <c r="AGA43" s="38"/>
      <c r="AGB43" s="38"/>
      <c r="AGC43" s="38"/>
      <c r="AGD43" s="38"/>
      <c r="AGE43" s="38"/>
      <c r="AGF43" s="38"/>
      <c r="AGG43" s="38"/>
      <c r="AGH43" s="38"/>
      <c r="AGI43" s="38"/>
      <c r="AGJ43" s="38"/>
      <c r="AGK43" s="38"/>
      <c r="AGL43" s="38"/>
      <c r="AGM43" s="38"/>
      <c r="AGN43" s="38"/>
      <c r="AGO43" s="38"/>
      <c r="AGP43" s="38"/>
      <c r="AGQ43" s="38"/>
      <c r="AGR43" s="38"/>
      <c r="AGS43" s="38"/>
      <c r="AGT43" s="38"/>
      <c r="AGU43" s="38"/>
      <c r="AGV43" s="38"/>
      <c r="AGW43" s="38"/>
      <c r="AGX43" s="38"/>
      <c r="AGY43" s="38"/>
      <c r="AGZ43" s="38"/>
      <c r="AHA43" s="38"/>
      <c r="AHB43" s="38"/>
      <c r="AHC43" s="38"/>
      <c r="AHD43" s="38"/>
      <c r="AHE43" s="38"/>
      <c r="AHF43" s="38"/>
      <c r="AHG43" s="38"/>
      <c r="AHH43" s="38"/>
      <c r="AHI43" s="38"/>
      <c r="AHJ43" s="38"/>
      <c r="AHK43" s="38"/>
      <c r="AHL43" s="38"/>
      <c r="AHM43" s="38"/>
      <c r="AHN43" s="38"/>
      <c r="AHO43" s="38"/>
      <c r="AHP43" s="38"/>
      <c r="AHQ43" s="38"/>
      <c r="AHR43" s="38"/>
      <c r="AHS43" s="38"/>
      <c r="AHT43" s="38"/>
      <c r="AHU43" s="38"/>
      <c r="AHV43" s="38"/>
      <c r="AHW43" s="38"/>
      <c r="AHX43" s="38"/>
      <c r="AHY43" s="38"/>
      <c r="AHZ43" s="38"/>
      <c r="AIA43" s="38"/>
      <c r="AIB43" s="38"/>
      <c r="AIC43" s="38"/>
      <c r="AID43" s="38"/>
      <c r="AIE43" s="38"/>
      <c r="AIF43" s="38"/>
      <c r="AIG43" s="38"/>
      <c r="AIH43" s="38"/>
      <c r="AII43" s="38"/>
      <c r="AIJ43" s="38"/>
      <c r="AIK43" s="38"/>
      <c r="AIL43" s="38"/>
      <c r="AIM43" s="38"/>
      <c r="AIN43" s="38"/>
      <c r="AIO43" s="38"/>
      <c r="AIP43" s="38"/>
      <c r="AIQ43" s="38"/>
      <c r="AIR43" s="38"/>
      <c r="AIS43" s="38"/>
      <c r="AIT43" s="38"/>
      <c r="AIU43" s="38"/>
      <c r="AIV43" s="38"/>
      <c r="AIW43" s="38"/>
      <c r="AIX43" s="38"/>
      <c r="AIY43" s="38"/>
      <c r="AIZ43" s="38"/>
      <c r="AJA43" s="38"/>
      <c r="AJB43" s="38"/>
      <c r="AJC43" s="38"/>
      <c r="AJD43" s="38"/>
      <c r="AJE43" s="38"/>
      <c r="AJF43" s="38"/>
      <c r="AJG43" s="38"/>
      <c r="AJH43" s="38"/>
      <c r="AJI43" s="38"/>
      <c r="AJJ43" s="38"/>
      <c r="AJK43" s="38"/>
      <c r="AJL43" s="38"/>
      <c r="AJM43" s="38"/>
      <c r="AJN43" s="38"/>
      <c r="AJO43" s="38"/>
      <c r="AJP43" s="38"/>
      <c r="AJQ43" s="38"/>
      <c r="AJR43" s="38"/>
      <c r="AJS43" s="38"/>
      <c r="AJT43" s="38"/>
      <c r="AJU43" s="38"/>
      <c r="AJV43" s="38"/>
      <c r="AJW43" s="38"/>
      <c r="AJX43" s="38"/>
      <c r="AJY43" s="38"/>
      <c r="AJZ43" s="38"/>
      <c r="AKA43" s="38"/>
      <c r="AKB43" s="38"/>
      <c r="AKC43" s="38"/>
      <c r="AKD43" s="38"/>
      <c r="AKE43" s="38"/>
      <c r="AKF43" s="38"/>
      <c r="AKG43" s="38"/>
      <c r="AKH43" s="38"/>
      <c r="AKI43" s="38"/>
      <c r="AKJ43" s="38"/>
      <c r="AKK43" s="38"/>
      <c r="AKL43" s="38"/>
      <c r="AKM43" s="38"/>
      <c r="AKN43" s="38"/>
      <c r="AKO43" s="38"/>
      <c r="AKP43" s="38"/>
      <c r="AKQ43" s="38"/>
      <c r="AKR43" s="38"/>
      <c r="AKS43" s="38"/>
      <c r="AKT43" s="38"/>
      <c r="AKU43" s="38"/>
      <c r="AKV43" s="38"/>
      <c r="AKW43" s="38"/>
      <c r="AKX43" s="38"/>
      <c r="AKY43" s="38"/>
      <c r="AKZ43" s="38"/>
      <c r="ALA43" s="38"/>
      <c r="ALB43" s="38"/>
      <c r="ALC43" s="38"/>
      <c r="ALD43" s="38"/>
      <c r="ALE43" s="38"/>
      <c r="ALF43" s="38"/>
      <c r="ALG43" s="38"/>
      <c r="ALH43" s="38"/>
      <c r="ALI43" s="38"/>
      <c r="ALJ43" s="38"/>
      <c r="ALK43" s="38"/>
      <c r="ALL43" s="38"/>
      <c r="ALM43" s="38"/>
      <c r="ALN43" s="38"/>
      <c r="ALO43" s="38"/>
      <c r="ALP43" s="38"/>
      <c r="ALQ43" s="38"/>
      <c r="ALR43" s="38"/>
      <c r="ALS43" s="38"/>
      <c r="ALT43" s="38"/>
      <c r="ALU43" s="38"/>
      <c r="ALV43" s="38"/>
      <c r="ALW43" s="38"/>
      <c r="ALX43" s="38"/>
      <c r="ALY43" s="38"/>
      <c r="ALZ43" s="38"/>
      <c r="AMA43" s="38"/>
      <c r="AMB43" s="38"/>
      <c r="AMC43" s="38"/>
      <c r="AMD43" s="38"/>
      <c r="AME43" s="38"/>
      <c r="AMF43" s="38"/>
      <c r="AMG43" s="38"/>
      <c r="AMH43" s="38"/>
      <c r="AMI43" s="38"/>
      <c r="AMJ43" s="38"/>
      <c r="AMK43" s="38"/>
      <c r="AML43" s="38"/>
      <c r="AMM43" s="38"/>
      <c r="AMN43" s="38"/>
      <c r="AMO43" s="38"/>
      <c r="AMP43" s="38"/>
      <c r="AMQ43" s="38"/>
      <c r="AMR43" s="38"/>
      <c r="AMS43" s="38"/>
      <c r="AMT43" s="38"/>
      <c r="AMU43" s="38"/>
      <c r="AMV43" s="38"/>
      <c r="AMW43" s="38"/>
      <c r="AMX43" s="38"/>
      <c r="AMY43" s="38"/>
      <c r="AMZ43" s="38"/>
      <c r="ANA43" s="38"/>
      <c r="ANB43" s="38"/>
      <c r="ANC43" s="38"/>
      <c r="AND43" s="38"/>
      <c r="ANE43" s="38"/>
      <c r="ANF43" s="38"/>
      <c r="ANG43" s="38"/>
      <c r="ANH43" s="38"/>
      <c r="ANI43" s="38"/>
      <c r="ANJ43" s="38"/>
      <c r="ANK43" s="38"/>
      <c r="ANL43" s="38"/>
    </row>
    <row r="44" spans="1:1052" ht="15" customHeight="1" outlineLevel="1">
      <c r="A44" s="274" t="s">
        <v>159</v>
      </c>
      <c r="B44" s="650"/>
      <c r="C44" s="650"/>
      <c r="D44" s="310"/>
      <c r="E44" s="311"/>
      <c r="F44" s="313"/>
      <c r="G44" s="314"/>
      <c r="H44" s="322"/>
      <c r="I44" s="328" t="str">
        <f t="shared" ref="I44:I45" si="38">IF(G44&gt;0,G44*H44,"")</f>
        <v/>
      </c>
      <c r="J44" s="96"/>
      <c r="K44" s="419"/>
      <c r="L44" s="264"/>
      <c r="M44" s="440" t="str">
        <f t="shared" si="2"/>
        <v/>
      </c>
      <c r="N44" s="134" t="str">
        <f>IF(G44&lt;&gt;"",G44,"")</f>
        <v/>
      </c>
      <c r="O44" s="328" t="str">
        <f t="shared" ref="O44" si="39">IF(N44&lt;&gt;"",N44*$O$8,"")</f>
        <v/>
      </c>
      <c r="P44" s="102"/>
      <c r="Q44" s="109"/>
      <c r="R44" s="106"/>
      <c r="S44" s="99">
        <f>P44*$W$8</f>
        <v>0</v>
      </c>
      <c r="T44" s="102"/>
      <c r="U44" s="109"/>
      <c r="V44" s="106"/>
      <c r="W44" s="468">
        <f>T44*$W$8</f>
        <v>0</v>
      </c>
      <c r="X44" s="475">
        <f t="shared" si="3"/>
        <v>0</v>
      </c>
      <c r="Y44" s="811"/>
      <c r="Z44" s="701"/>
      <c r="AA44"/>
      <c r="AB44"/>
      <c r="AC44"/>
      <c r="AD44"/>
      <c r="AE44"/>
      <c r="AF44"/>
      <c r="AG44"/>
      <c r="AH44"/>
      <c r="AI44"/>
      <c r="AJ44" s="38"/>
      <c r="AK44" s="40"/>
      <c r="AL44" s="40"/>
      <c r="AM44" s="40"/>
      <c r="AN44" s="40"/>
      <c r="AO44" s="40"/>
      <c r="AP44" s="40"/>
      <c r="AQ44" s="40"/>
      <c r="AR44" s="40"/>
      <c r="AS44" s="40"/>
      <c r="AT44" s="40"/>
      <c r="AU44" s="41"/>
      <c r="AV44" s="41"/>
      <c r="AW44" s="41"/>
      <c r="AX44" s="41"/>
      <c r="AY44" s="41"/>
      <c r="AZ44" s="41"/>
      <c r="BA44" s="41"/>
      <c r="BB44" s="41"/>
      <c r="BC44" s="41"/>
      <c r="BD44" s="41"/>
      <c r="BE44" s="41"/>
      <c r="BF44" s="41"/>
      <c r="BG44" s="41"/>
      <c r="BH44" s="41"/>
      <c r="BI44" s="41"/>
      <c r="BJ44" s="41"/>
      <c r="BK44" s="41"/>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c r="ZC44" s="38"/>
      <c r="ZD44" s="38"/>
      <c r="ZE44" s="38"/>
      <c r="ZF44" s="38"/>
      <c r="ZG44" s="38"/>
      <c r="ZH44" s="38"/>
      <c r="ZI44" s="38"/>
      <c r="ZJ44" s="38"/>
      <c r="ZK44" s="38"/>
      <c r="ZL44" s="38"/>
      <c r="ZM44" s="38"/>
      <c r="ZN44" s="38"/>
      <c r="ZO44" s="38"/>
      <c r="ZP44" s="38"/>
      <c r="ZQ44" s="38"/>
      <c r="ZR44" s="38"/>
      <c r="ZS44" s="38"/>
      <c r="ZT44" s="38"/>
      <c r="ZU44" s="38"/>
      <c r="ZV44" s="38"/>
      <c r="ZW44" s="38"/>
      <c r="ZX44" s="38"/>
      <c r="ZY44" s="38"/>
      <c r="ZZ44" s="38"/>
      <c r="AAA44" s="38"/>
      <c r="AAB44" s="38"/>
      <c r="AAC44" s="38"/>
      <c r="AAD44" s="38"/>
      <c r="AAE44" s="38"/>
      <c r="AAF44" s="38"/>
      <c r="AAG44" s="38"/>
      <c r="AAH44" s="38"/>
      <c r="AAI44" s="38"/>
      <c r="AAJ44" s="38"/>
      <c r="AAK44" s="38"/>
      <c r="AAL44" s="38"/>
      <c r="AAM44" s="38"/>
      <c r="AAN44" s="38"/>
      <c r="AAO44" s="38"/>
      <c r="AAP44" s="38"/>
      <c r="AAQ44" s="38"/>
      <c r="AAR44" s="38"/>
      <c r="AAS44" s="38"/>
      <c r="AAT44" s="38"/>
      <c r="AAU44" s="38"/>
      <c r="AAV44" s="38"/>
      <c r="AAW44" s="38"/>
      <c r="AAX44" s="38"/>
      <c r="AAY44" s="38"/>
      <c r="AAZ44" s="38"/>
      <c r="ABA44" s="38"/>
      <c r="ABB44" s="38"/>
      <c r="ABC44" s="38"/>
      <c r="ABD44" s="38"/>
      <c r="ABE44" s="38"/>
      <c r="ABF44" s="38"/>
      <c r="ABG44" s="38"/>
      <c r="ABH44" s="38"/>
      <c r="ABI44" s="38"/>
      <c r="ABJ44" s="38"/>
      <c r="ABK44" s="38"/>
      <c r="ABL44" s="38"/>
      <c r="ABM44" s="38"/>
      <c r="ABN44" s="38"/>
      <c r="ABO44" s="38"/>
      <c r="ABP44" s="38"/>
      <c r="ABQ44" s="38"/>
      <c r="ABR44" s="38"/>
      <c r="ABS44" s="38"/>
      <c r="ABT44" s="38"/>
      <c r="ABU44" s="38"/>
      <c r="ABV44" s="38"/>
      <c r="ABW44" s="38"/>
      <c r="ABX44" s="38"/>
      <c r="ABY44" s="38"/>
      <c r="ABZ44" s="38"/>
      <c r="ACA44" s="38"/>
      <c r="ACB44" s="38"/>
      <c r="ACC44" s="38"/>
      <c r="ACD44" s="38"/>
      <c r="ACE44" s="38"/>
      <c r="ACF44" s="38"/>
      <c r="ACG44" s="38"/>
      <c r="ACH44" s="38"/>
      <c r="ACI44" s="38"/>
      <c r="ACJ44" s="38"/>
      <c r="ACK44" s="38"/>
      <c r="ACL44" s="38"/>
      <c r="ACM44" s="38"/>
      <c r="ACN44" s="38"/>
      <c r="ACO44" s="38"/>
      <c r="ACP44" s="38"/>
      <c r="ACQ44" s="38"/>
      <c r="ACR44" s="38"/>
      <c r="ACS44" s="38"/>
      <c r="ACT44" s="38"/>
      <c r="ACU44" s="38"/>
      <c r="ACV44" s="38"/>
      <c r="ACW44" s="38"/>
      <c r="ACX44" s="38"/>
      <c r="ACY44" s="38"/>
      <c r="ACZ44" s="38"/>
      <c r="ADA44" s="38"/>
      <c r="ADB44" s="38"/>
      <c r="ADC44" s="38"/>
      <c r="ADD44" s="38"/>
      <c r="ADE44" s="38"/>
      <c r="ADF44" s="38"/>
      <c r="ADG44" s="38"/>
      <c r="ADH44" s="38"/>
      <c r="ADI44" s="38"/>
      <c r="ADJ44" s="38"/>
      <c r="ADK44" s="38"/>
      <c r="ADL44" s="38"/>
      <c r="ADM44" s="38"/>
      <c r="ADN44" s="38"/>
      <c r="ADO44" s="38"/>
      <c r="ADP44" s="38"/>
      <c r="ADQ44" s="38"/>
      <c r="ADR44" s="38"/>
      <c r="ADS44" s="38"/>
      <c r="ADT44" s="38"/>
      <c r="ADU44" s="38"/>
      <c r="ADV44" s="38"/>
      <c r="ADW44" s="38"/>
      <c r="ADX44" s="38"/>
      <c r="ADY44" s="38"/>
      <c r="ADZ44" s="38"/>
      <c r="AEA44" s="38"/>
      <c r="AEB44" s="38"/>
      <c r="AEC44" s="38"/>
      <c r="AED44" s="38"/>
      <c r="AEE44" s="38"/>
      <c r="AEF44" s="38"/>
      <c r="AEG44" s="38"/>
      <c r="AEH44" s="38"/>
      <c r="AEI44" s="38"/>
      <c r="AEJ44" s="38"/>
      <c r="AEK44" s="38"/>
      <c r="AEL44" s="38"/>
      <c r="AEM44" s="38"/>
      <c r="AEN44" s="38"/>
      <c r="AEO44" s="38"/>
      <c r="AEP44" s="38"/>
      <c r="AEQ44" s="38"/>
      <c r="AER44" s="38"/>
      <c r="AES44" s="38"/>
      <c r="AET44" s="38"/>
      <c r="AEU44" s="38"/>
      <c r="AEV44" s="38"/>
      <c r="AEW44" s="38"/>
      <c r="AEX44" s="38"/>
      <c r="AEY44" s="38"/>
      <c r="AEZ44" s="38"/>
      <c r="AFA44" s="38"/>
      <c r="AFB44" s="38"/>
      <c r="AFC44" s="38"/>
      <c r="AFD44" s="38"/>
      <c r="AFE44" s="38"/>
      <c r="AFF44" s="38"/>
      <c r="AFG44" s="38"/>
      <c r="AFH44" s="38"/>
      <c r="AFI44" s="38"/>
      <c r="AFJ44" s="38"/>
      <c r="AFK44" s="38"/>
      <c r="AFL44" s="38"/>
      <c r="AFM44" s="38"/>
      <c r="AFN44" s="38"/>
      <c r="AFO44" s="38"/>
      <c r="AFP44" s="38"/>
      <c r="AFQ44" s="38"/>
      <c r="AFR44" s="38"/>
      <c r="AFS44" s="38"/>
      <c r="AFT44" s="38"/>
      <c r="AFU44" s="38"/>
      <c r="AFV44" s="38"/>
      <c r="AFW44" s="38"/>
      <c r="AFX44" s="38"/>
      <c r="AFY44" s="38"/>
      <c r="AFZ44" s="38"/>
      <c r="AGA44" s="38"/>
      <c r="AGB44" s="38"/>
      <c r="AGC44" s="38"/>
      <c r="AGD44" s="38"/>
      <c r="AGE44" s="38"/>
      <c r="AGF44" s="38"/>
      <c r="AGG44" s="38"/>
      <c r="AGH44" s="38"/>
      <c r="AGI44" s="38"/>
      <c r="AGJ44" s="38"/>
      <c r="AGK44" s="38"/>
      <c r="AGL44" s="38"/>
      <c r="AGM44" s="38"/>
      <c r="AGN44" s="38"/>
      <c r="AGO44" s="38"/>
      <c r="AGP44" s="38"/>
      <c r="AGQ44" s="38"/>
      <c r="AGR44" s="38"/>
      <c r="AGS44" s="38"/>
      <c r="AGT44" s="38"/>
      <c r="AGU44" s="38"/>
      <c r="AGV44" s="38"/>
      <c r="AGW44" s="38"/>
      <c r="AGX44" s="38"/>
      <c r="AGY44" s="38"/>
      <c r="AGZ44" s="38"/>
      <c r="AHA44" s="38"/>
      <c r="AHB44" s="38"/>
      <c r="AHC44" s="38"/>
      <c r="AHD44" s="38"/>
      <c r="AHE44" s="38"/>
      <c r="AHF44" s="38"/>
      <c r="AHG44" s="38"/>
      <c r="AHH44" s="38"/>
      <c r="AHI44" s="38"/>
      <c r="AHJ44" s="38"/>
      <c r="AHK44" s="38"/>
      <c r="AHL44" s="38"/>
      <c r="AHM44" s="38"/>
      <c r="AHN44" s="38"/>
      <c r="AHO44" s="38"/>
      <c r="AHP44" s="38"/>
      <c r="AHQ44" s="38"/>
      <c r="AHR44" s="38"/>
      <c r="AHS44" s="38"/>
      <c r="AHT44" s="38"/>
      <c r="AHU44" s="38"/>
      <c r="AHV44" s="38"/>
      <c r="AHW44" s="38"/>
      <c r="AHX44" s="38"/>
      <c r="AHY44" s="38"/>
      <c r="AHZ44" s="38"/>
      <c r="AIA44" s="38"/>
      <c r="AIB44" s="38"/>
      <c r="AIC44" s="38"/>
      <c r="AID44" s="38"/>
      <c r="AIE44" s="38"/>
      <c r="AIF44" s="38"/>
      <c r="AIG44" s="38"/>
      <c r="AIH44" s="38"/>
      <c r="AII44" s="38"/>
      <c r="AIJ44" s="38"/>
      <c r="AIK44" s="38"/>
      <c r="AIL44" s="38"/>
      <c r="AIM44" s="38"/>
      <c r="AIN44" s="38"/>
      <c r="AIO44" s="38"/>
      <c r="AIP44" s="38"/>
      <c r="AIQ44" s="38"/>
      <c r="AIR44" s="38"/>
      <c r="AIS44" s="38"/>
      <c r="AIT44" s="38"/>
      <c r="AIU44" s="38"/>
      <c r="AIV44" s="38"/>
      <c r="AIW44" s="38"/>
      <c r="AIX44" s="38"/>
      <c r="AIY44" s="38"/>
      <c r="AIZ44" s="38"/>
      <c r="AJA44" s="38"/>
      <c r="AJB44" s="38"/>
      <c r="AJC44" s="38"/>
      <c r="AJD44" s="38"/>
      <c r="AJE44" s="38"/>
      <c r="AJF44" s="38"/>
      <c r="AJG44" s="38"/>
      <c r="AJH44" s="38"/>
      <c r="AJI44" s="38"/>
      <c r="AJJ44" s="38"/>
      <c r="AJK44" s="38"/>
      <c r="AJL44" s="38"/>
      <c r="AJM44" s="38"/>
      <c r="AJN44" s="38"/>
      <c r="AJO44" s="38"/>
      <c r="AJP44" s="38"/>
      <c r="AJQ44" s="38"/>
      <c r="AJR44" s="38"/>
      <c r="AJS44" s="38"/>
      <c r="AJT44" s="38"/>
      <c r="AJU44" s="38"/>
      <c r="AJV44" s="38"/>
      <c r="AJW44" s="38"/>
      <c r="AJX44" s="38"/>
      <c r="AJY44" s="38"/>
      <c r="AJZ44" s="38"/>
      <c r="AKA44" s="38"/>
      <c r="AKB44" s="38"/>
      <c r="AKC44" s="38"/>
      <c r="AKD44" s="38"/>
      <c r="AKE44" s="38"/>
      <c r="AKF44" s="38"/>
      <c r="AKG44" s="38"/>
      <c r="AKH44" s="38"/>
      <c r="AKI44" s="38"/>
      <c r="AKJ44" s="38"/>
      <c r="AKK44" s="38"/>
      <c r="AKL44" s="38"/>
      <c r="AKM44" s="38"/>
      <c r="AKN44" s="38"/>
      <c r="AKO44" s="38"/>
      <c r="AKP44" s="38"/>
      <c r="AKQ44" s="38"/>
      <c r="AKR44" s="38"/>
      <c r="AKS44" s="38"/>
      <c r="AKT44" s="38"/>
      <c r="AKU44" s="38"/>
      <c r="AKV44" s="38"/>
      <c r="AKW44" s="38"/>
      <c r="AKX44" s="38"/>
      <c r="AKY44" s="38"/>
      <c r="AKZ44" s="38"/>
      <c r="ALA44" s="38"/>
      <c r="ALB44" s="38"/>
      <c r="ALC44" s="38"/>
      <c r="ALD44" s="38"/>
      <c r="ALE44" s="38"/>
      <c r="ALF44" s="38"/>
      <c r="ALG44" s="38"/>
      <c r="ALH44" s="38"/>
      <c r="ALI44" s="38"/>
      <c r="ALJ44" s="38"/>
      <c r="ALK44" s="38"/>
      <c r="ALL44" s="38"/>
      <c r="ALM44" s="38"/>
      <c r="ALN44" s="38"/>
      <c r="ALO44" s="38"/>
      <c r="ALP44" s="38"/>
      <c r="ALQ44" s="38"/>
      <c r="ALR44" s="38"/>
      <c r="ALS44" s="38"/>
      <c r="ALT44" s="38"/>
      <c r="ALU44" s="38"/>
      <c r="ALV44" s="38"/>
      <c r="ALW44" s="38"/>
      <c r="ALX44" s="38"/>
      <c r="ALY44" s="38"/>
      <c r="ALZ44" s="38"/>
      <c r="AMA44" s="38"/>
      <c r="AMB44" s="38"/>
      <c r="AMC44" s="38"/>
      <c r="AMD44" s="38"/>
      <c r="AME44" s="38"/>
      <c r="AMF44" s="38"/>
      <c r="AMG44" s="38"/>
      <c r="AMH44" s="38"/>
      <c r="AMI44" s="38"/>
      <c r="AMJ44" s="38"/>
      <c r="AMK44" s="38"/>
      <c r="AML44" s="38"/>
      <c r="AMM44" s="38"/>
      <c r="AMN44" s="38"/>
      <c r="AMO44" s="38"/>
      <c r="AMP44" s="38"/>
      <c r="AMQ44" s="38"/>
      <c r="AMR44" s="38"/>
      <c r="AMS44" s="38"/>
      <c r="AMT44" s="38"/>
      <c r="AMU44" s="38"/>
      <c r="AMV44" s="38"/>
      <c r="AMW44" s="38"/>
      <c r="AMX44" s="38"/>
      <c r="AMY44" s="38"/>
      <c r="AMZ44" s="38"/>
      <c r="ANA44" s="38"/>
      <c r="ANB44" s="38"/>
      <c r="ANC44" s="38"/>
      <c r="AND44" s="38"/>
      <c r="ANE44" s="38"/>
      <c r="ANF44" s="38"/>
      <c r="ANG44" s="38"/>
      <c r="ANH44" s="38"/>
      <c r="ANI44" s="38"/>
      <c r="ANJ44" s="38"/>
      <c r="ANK44" s="38"/>
      <c r="ANL44" s="38"/>
    </row>
    <row r="45" spans="1:1052" s="90" customFormat="1" ht="15.75" customHeight="1" outlineLevel="1" thickBot="1">
      <c r="A45" s="275" t="s">
        <v>160</v>
      </c>
      <c r="B45" s="651"/>
      <c r="C45" s="651"/>
      <c r="D45" s="317"/>
      <c r="E45" s="315"/>
      <c r="F45" s="319"/>
      <c r="G45" s="316"/>
      <c r="H45" s="323"/>
      <c r="I45" s="330" t="str">
        <f t="shared" si="38"/>
        <v/>
      </c>
      <c r="J45" s="96"/>
      <c r="K45" s="449"/>
      <c r="L45" s="450"/>
      <c r="M45" s="448" t="str">
        <f t="shared" si="2"/>
        <v/>
      </c>
      <c r="N45" s="326" t="str">
        <f>IF(G45&lt;&gt;"",G45,"")</f>
        <v/>
      </c>
      <c r="O45" s="330" t="str">
        <f t="shared" ref="O45" si="40">IF(N45&lt;&gt;"",N45*$O$9,"")</f>
        <v/>
      </c>
      <c r="P45" s="102"/>
      <c r="Q45" s="110"/>
      <c r="R45" s="107"/>
      <c r="S45" s="104">
        <f>P45*$W$9</f>
        <v>0</v>
      </c>
      <c r="T45" s="102"/>
      <c r="U45" s="110"/>
      <c r="V45" s="107"/>
      <c r="W45" s="472">
        <f>T45*$W$9</f>
        <v>0</v>
      </c>
      <c r="X45" s="477">
        <f t="shared" si="3"/>
        <v>0</v>
      </c>
      <c r="Y45" s="816"/>
      <c r="Z45" s="702"/>
      <c r="AA45"/>
      <c r="AB45"/>
      <c r="AC45"/>
      <c r="AD45"/>
      <c r="AE45"/>
      <c r="AF45"/>
      <c r="AG45"/>
      <c r="AH45"/>
      <c r="AI45"/>
      <c r="AK45" s="40"/>
      <c r="AL45" s="40"/>
      <c r="AM45" s="40"/>
      <c r="AN45" s="40"/>
      <c r="AO45" s="40"/>
      <c r="AP45" s="40"/>
      <c r="AQ45" s="40"/>
      <c r="AR45" s="40"/>
      <c r="AS45" s="40"/>
      <c r="AT45" s="40"/>
      <c r="AU45" s="91"/>
      <c r="AV45" s="91"/>
      <c r="AW45" s="91"/>
      <c r="AX45" s="91"/>
      <c r="AY45" s="91"/>
      <c r="AZ45" s="91"/>
      <c r="BA45" s="91"/>
      <c r="BB45" s="91"/>
      <c r="BC45" s="91"/>
      <c r="BD45" s="91"/>
      <c r="BE45" s="91"/>
      <c r="BF45" s="91"/>
      <c r="BG45" s="91"/>
      <c r="BH45" s="91"/>
      <c r="BI45" s="91"/>
      <c r="BJ45" s="91"/>
      <c r="BK45" s="91"/>
    </row>
    <row r="46" spans="1:1052" ht="15" customHeight="1" thickTop="1" thickBot="1">
      <c r="A46"/>
      <c r="B46" s="414"/>
      <c r="C46" s="281"/>
      <c r="D46" s="281"/>
      <c r="E46" s="281"/>
      <c r="F46" s="346" t="s">
        <v>6</v>
      </c>
      <c r="G46" s="466">
        <f>SUM(G10:G45)</f>
        <v>22</v>
      </c>
      <c r="H46" s="97"/>
      <c r="I46" s="464">
        <f>SUM(I10:I45)</f>
        <v>5223.82</v>
      </c>
      <c r="J46" s="98"/>
      <c r="K46" s="462">
        <f>SUM(K10:K45)</f>
        <v>6</v>
      </c>
      <c r="L46" s="463">
        <f>SUM(L10:L45)</f>
        <v>480</v>
      </c>
      <c r="M46" s="464">
        <f>SUM(M10:M45)</f>
        <v>297</v>
      </c>
      <c r="N46" s="465">
        <f>SUM(N10:N45)</f>
        <v>22</v>
      </c>
      <c r="O46" s="464">
        <f>SUM(O10:O45)</f>
        <v>1550</v>
      </c>
      <c r="P46" s="98"/>
      <c r="Q46" s="103"/>
      <c r="R46" s="97"/>
      <c r="S46" s="461">
        <f>SUM(S10:S45)</f>
        <v>0</v>
      </c>
      <c r="T46" s="98"/>
      <c r="U46" s="103"/>
      <c r="V46" s="97"/>
      <c r="W46" s="473">
        <f>SUM(W10:W45)</f>
        <v>0</v>
      </c>
      <c r="X46" s="473">
        <f>SUM(X10:X45)</f>
        <v>0</v>
      </c>
      <c r="Y46" s="460">
        <f>SUM(Y10:Y45)</f>
        <v>7070.82</v>
      </c>
      <c r="Z46" s="95"/>
      <c r="AA46" s="40"/>
      <c r="AB46" s="40"/>
      <c r="AC46" s="40"/>
      <c r="AD46" s="41"/>
      <c r="AE46" s="41"/>
      <c r="AF46" s="41"/>
      <c r="AG46" s="41"/>
      <c r="AH46" s="41"/>
      <c r="AI46" s="41"/>
      <c r="AJ46" s="41"/>
      <c r="AK46" s="41"/>
      <c r="AL46" s="41"/>
      <c r="AM46" s="41"/>
      <c r="AN46" s="41"/>
      <c r="AO46" s="41"/>
      <c r="AP46" s="41"/>
      <c r="AQ46" s="41"/>
      <c r="AR46" s="41"/>
      <c r="AS46" s="41"/>
      <c r="AT46" s="41"/>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c r="YR46" s="38"/>
      <c r="YS46" s="38"/>
      <c r="YT46" s="38"/>
      <c r="YU46" s="38"/>
      <c r="YV46" s="38"/>
      <c r="YW46" s="38"/>
      <c r="YX46" s="38"/>
      <c r="YY46" s="38"/>
      <c r="YZ46" s="38"/>
      <c r="ZA46" s="38"/>
      <c r="ZB46" s="38"/>
      <c r="ZC46" s="38"/>
      <c r="ZD46" s="38"/>
      <c r="ZE46" s="38"/>
      <c r="ZF46" s="38"/>
      <c r="ZG46" s="38"/>
      <c r="ZH46" s="38"/>
      <c r="ZI46" s="38"/>
      <c r="ZJ46" s="38"/>
      <c r="ZK46" s="38"/>
      <c r="ZL46" s="38"/>
      <c r="ZM46" s="38"/>
      <c r="ZN46" s="38"/>
      <c r="ZO46" s="38"/>
      <c r="ZP46" s="38"/>
      <c r="ZQ46" s="38"/>
      <c r="ZR46" s="38"/>
      <c r="ZS46" s="38"/>
      <c r="ZT46" s="38"/>
      <c r="ZU46" s="38"/>
      <c r="ZV46" s="38"/>
      <c r="ZW46" s="38"/>
      <c r="ZX46" s="38"/>
      <c r="ZY46" s="38"/>
      <c r="ZZ46" s="38"/>
      <c r="AAA46" s="38"/>
      <c r="AAB46" s="38"/>
      <c r="AAC46" s="38"/>
      <c r="AAD46" s="38"/>
      <c r="AAE46" s="38"/>
      <c r="AAF46" s="38"/>
      <c r="AAG46" s="38"/>
      <c r="AAH46" s="38"/>
      <c r="AAI46" s="38"/>
      <c r="AAJ46" s="38"/>
      <c r="AAK46" s="38"/>
      <c r="AAL46" s="38"/>
      <c r="AAM46" s="38"/>
      <c r="AAN46" s="38"/>
      <c r="AAO46" s="38"/>
      <c r="AAP46" s="38"/>
      <c r="AAQ46" s="38"/>
      <c r="AAR46" s="38"/>
      <c r="AAS46" s="38"/>
      <c r="AAT46" s="38"/>
      <c r="AAU46" s="38"/>
      <c r="AAV46" s="38"/>
      <c r="AAW46" s="38"/>
      <c r="AAX46" s="38"/>
      <c r="AAY46" s="38"/>
      <c r="AAZ46" s="38"/>
      <c r="ABA46" s="38"/>
      <c r="ABB46" s="38"/>
      <c r="ABC46" s="38"/>
      <c r="ABD46" s="38"/>
      <c r="ABE46" s="38"/>
      <c r="ABF46" s="38"/>
      <c r="ABG46" s="38"/>
      <c r="ABH46" s="38"/>
      <c r="ABI46" s="38"/>
      <c r="ABJ46" s="38"/>
      <c r="ABK46" s="38"/>
      <c r="ABL46" s="38"/>
      <c r="ABM46" s="38"/>
      <c r="ABN46" s="38"/>
      <c r="ABO46" s="38"/>
      <c r="ABP46" s="38"/>
      <c r="ABQ46" s="38"/>
      <c r="ABR46" s="38"/>
      <c r="ABS46" s="38"/>
      <c r="ABT46" s="38"/>
      <c r="ABU46" s="38"/>
      <c r="ABV46" s="38"/>
      <c r="ABW46" s="38"/>
      <c r="ABX46" s="38"/>
      <c r="ABY46" s="38"/>
      <c r="ABZ46" s="38"/>
      <c r="ACA46" s="38"/>
      <c r="ACB46" s="38"/>
      <c r="ACC46" s="38"/>
      <c r="ACD46" s="38"/>
      <c r="ACE46" s="38"/>
      <c r="ACF46" s="38"/>
      <c r="ACG46" s="38"/>
      <c r="ACH46" s="38"/>
      <c r="ACI46" s="38"/>
      <c r="ACJ46" s="38"/>
      <c r="ACK46" s="38"/>
      <c r="ACL46" s="38"/>
      <c r="ACM46" s="38"/>
      <c r="ACN46" s="38"/>
      <c r="ACO46" s="38"/>
      <c r="ACP46" s="38"/>
      <c r="ACQ46" s="38"/>
      <c r="ACR46" s="38"/>
      <c r="ACS46" s="38"/>
      <c r="ACT46" s="38"/>
      <c r="ACU46" s="38"/>
      <c r="ACV46" s="38"/>
      <c r="ACW46" s="38"/>
      <c r="ACX46" s="38"/>
      <c r="ACY46" s="38"/>
      <c r="ACZ46" s="38"/>
      <c r="ADA46" s="38"/>
      <c r="ADB46" s="38"/>
      <c r="ADC46" s="38"/>
      <c r="ADD46" s="38"/>
      <c r="ADE46" s="38"/>
      <c r="ADF46" s="38"/>
      <c r="ADG46" s="38"/>
      <c r="ADH46" s="38"/>
      <c r="ADI46" s="38"/>
      <c r="ADJ46" s="38"/>
      <c r="ADK46" s="38"/>
      <c r="ADL46" s="38"/>
      <c r="ADM46" s="38"/>
      <c r="ADN46" s="38"/>
      <c r="ADO46" s="38"/>
      <c r="ADP46" s="38"/>
      <c r="ADQ46" s="38"/>
      <c r="ADR46" s="38"/>
      <c r="ADS46" s="38"/>
      <c r="ADT46" s="38"/>
      <c r="ADU46" s="38"/>
      <c r="ADV46" s="38"/>
      <c r="ADW46" s="38"/>
      <c r="ADX46" s="38"/>
      <c r="ADY46" s="38"/>
      <c r="ADZ46" s="38"/>
      <c r="AEA46" s="38"/>
      <c r="AEB46" s="38"/>
      <c r="AEC46" s="38"/>
      <c r="AED46" s="38"/>
      <c r="AEE46" s="38"/>
      <c r="AEF46" s="38"/>
      <c r="AEG46" s="38"/>
      <c r="AEH46" s="38"/>
      <c r="AEI46" s="38"/>
      <c r="AEJ46" s="38"/>
      <c r="AEK46" s="38"/>
      <c r="AEL46" s="38"/>
      <c r="AEM46" s="38"/>
      <c r="AEN46" s="38"/>
      <c r="AEO46" s="38"/>
      <c r="AEP46" s="38"/>
      <c r="AEQ46" s="38"/>
      <c r="AER46" s="38"/>
      <c r="AES46" s="38"/>
      <c r="AET46" s="38"/>
      <c r="AEU46" s="38"/>
      <c r="AEV46" s="38"/>
      <c r="AEW46" s="38"/>
      <c r="AEX46" s="38"/>
      <c r="AEY46" s="38"/>
      <c r="AEZ46" s="38"/>
      <c r="AFA46" s="38"/>
      <c r="AFB46" s="38"/>
      <c r="AFC46" s="38"/>
      <c r="AFD46" s="38"/>
      <c r="AFE46" s="38"/>
      <c r="AFF46" s="38"/>
      <c r="AFG46" s="38"/>
      <c r="AFH46" s="38"/>
      <c r="AFI46" s="38"/>
      <c r="AFJ46" s="38"/>
      <c r="AFK46" s="38"/>
      <c r="AFL46" s="38"/>
      <c r="AFM46" s="38"/>
      <c r="AFN46" s="38"/>
      <c r="AFO46" s="38"/>
      <c r="AFP46" s="38"/>
      <c r="AFQ46" s="38"/>
      <c r="AFR46" s="38"/>
      <c r="AFS46" s="38"/>
      <c r="AFT46" s="38"/>
      <c r="AFU46" s="38"/>
      <c r="AFV46" s="38"/>
      <c r="AFW46" s="38"/>
      <c r="AFX46" s="38"/>
      <c r="AFY46" s="38"/>
      <c r="AFZ46" s="38"/>
      <c r="AGA46" s="38"/>
      <c r="AGB46" s="38"/>
      <c r="AGC46" s="38"/>
      <c r="AGD46" s="38"/>
      <c r="AGE46" s="38"/>
      <c r="AGF46" s="38"/>
      <c r="AGG46" s="38"/>
      <c r="AGH46" s="38"/>
      <c r="AGI46" s="38"/>
      <c r="AGJ46" s="38"/>
      <c r="AGK46" s="38"/>
      <c r="AGL46" s="38"/>
      <c r="AGM46" s="38"/>
      <c r="AGN46" s="38"/>
      <c r="AGO46" s="38"/>
      <c r="AGP46" s="38"/>
      <c r="AGQ46" s="38"/>
      <c r="AGR46" s="38"/>
      <c r="AGS46" s="38"/>
      <c r="AGT46" s="38"/>
      <c r="AGU46" s="38"/>
      <c r="AGV46" s="38"/>
      <c r="AGW46" s="38"/>
      <c r="AGX46" s="38"/>
      <c r="AGY46" s="38"/>
      <c r="AGZ46" s="38"/>
      <c r="AHA46" s="38"/>
      <c r="AHB46" s="38"/>
      <c r="AHC46" s="38"/>
      <c r="AHD46" s="38"/>
      <c r="AHE46" s="38"/>
      <c r="AHF46" s="38"/>
      <c r="AHG46" s="38"/>
      <c r="AHH46" s="38"/>
      <c r="AHI46" s="38"/>
      <c r="AHJ46" s="38"/>
      <c r="AHK46" s="38"/>
      <c r="AHL46" s="38"/>
      <c r="AHM46" s="38"/>
      <c r="AHN46" s="38"/>
      <c r="AHO46" s="38"/>
      <c r="AHP46" s="38"/>
      <c r="AHQ46" s="38"/>
      <c r="AHR46" s="38"/>
      <c r="AHS46" s="38"/>
      <c r="AHT46" s="38"/>
      <c r="AHU46" s="38"/>
      <c r="AHV46" s="38"/>
      <c r="AHW46" s="38"/>
      <c r="AHX46" s="38"/>
      <c r="AHY46" s="38"/>
      <c r="AHZ46" s="38"/>
      <c r="AIA46" s="38"/>
      <c r="AIB46" s="38"/>
      <c r="AIC46" s="38"/>
      <c r="AID46" s="38"/>
      <c r="AIE46" s="38"/>
      <c r="AIF46" s="38"/>
      <c r="AIG46" s="38"/>
      <c r="AIH46" s="38"/>
      <c r="AII46" s="38"/>
      <c r="AIJ46" s="38"/>
      <c r="AIK46" s="38"/>
      <c r="AIL46" s="38"/>
      <c r="AIM46" s="38"/>
      <c r="AIN46" s="38"/>
      <c r="AIO46" s="38"/>
      <c r="AIP46" s="38"/>
      <c r="AIQ46" s="38"/>
      <c r="AIR46" s="38"/>
      <c r="AIS46" s="38"/>
      <c r="AIT46" s="38"/>
      <c r="AIU46" s="38"/>
      <c r="AIV46" s="38"/>
      <c r="AIW46" s="38"/>
      <c r="AIX46" s="38"/>
      <c r="AIY46" s="38"/>
      <c r="AIZ46" s="38"/>
      <c r="AJA46" s="38"/>
      <c r="AJB46" s="38"/>
      <c r="AJC46" s="38"/>
      <c r="AJD46" s="38"/>
      <c r="AJE46" s="38"/>
      <c r="AJF46" s="38"/>
      <c r="AJG46" s="38"/>
      <c r="AJH46" s="38"/>
      <c r="AJI46" s="38"/>
      <c r="AJJ46" s="38"/>
      <c r="AJK46" s="38"/>
      <c r="AJL46" s="38"/>
      <c r="AJM46" s="38"/>
      <c r="AJN46" s="38"/>
      <c r="AJO46" s="38"/>
      <c r="AJP46" s="38"/>
      <c r="AJQ46" s="38"/>
      <c r="AJR46" s="38"/>
      <c r="AJS46" s="38"/>
      <c r="AJT46" s="38"/>
      <c r="AJU46" s="38"/>
      <c r="AJV46" s="38"/>
      <c r="AJW46" s="38"/>
      <c r="AJX46" s="38"/>
      <c r="AJY46" s="38"/>
      <c r="AJZ46" s="38"/>
      <c r="AKA46" s="38"/>
      <c r="AKB46" s="38"/>
      <c r="AKC46" s="38"/>
      <c r="AKD46" s="38"/>
      <c r="AKE46" s="38"/>
      <c r="AKF46" s="38"/>
      <c r="AKG46" s="38"/>
      <c r="AKH46" s="38"/>
      <c r="AKI46" s="38"/>
      <c r="AKJ46" s="38"/>
      <c r="AKK46" s="38"/>
      <c r="AKL46" s="38"/>
      <c r="AKM46" s="38"/>
      <c r="AKN46" s="38"/>
      <c r="AKO46" s="38"/>
      <c r="AKP46" s="38"/>
      <c r="AKQ46" s="38"/>
      <c r="AKR46" s="38"/>
      <c r="AKS46" s="38"/>
      <c r="AKT46" s="38"/>
      <c r="AKU46" s="38"/>
      <c r="AKV46" s="38"/>
      <c r="AKW46" s="38"/>
      <c r="AKX46" s="38"/>
      <c r="AKY46" s="38"/>
      <c r="AKZ46" s="38"/>
      <c r="ALA46" s="38"/>
      <c r="ALB46" s="38"/>
      <c r="ALC46" s="38"/>
      <c r="ALD46" s="38"/>
      <c r="ALE46" s="38"/>
      <c r="ALF46" s="38"/>
      <c r="ALG46" s="38"/>
      <c r="ALH46" s="38"/>
      <c r="ALI46" s="38"/>
      <c r="ALJ46" s="38"/>
      <c r="ALK46" s="38"/>
      <c r="ALL46" s="38"/>
      <c r="ALM46" s="38"/>
      <c r="ALN46" s="38"/>
      <c r="ALO46" s="38"/>
      <c r="ALP46" s="38"/>
      <c r="ALQ46" s="38"/>
      <c r="ALR46" s="38"/>
      <c r="ALS46" s="38"/>
      <c r="ALT46" s="38"/>
      <c r="ALU46" s="38"/>
      <c r="ALV46" s="38"/>
      <c r="ALW46" s="38"/>
      <c r="ALX46" s="38"/>
      <c r="ALY46" s="38"/>
      <c r="ALZ46" s="38"/>
      <c r="AMA46" s="38"/>
      <c r="AMB46" s="38"/>
      <c r="AMC46" s="38"/>
      <c r="AMD46" s="38"/>
      <c r="AME46" s="38"/>
      <c r="AMF46" s="38"/>
      <c r="AMG46" s="38"/>
      <c r="AMH46" s="38"/>
      <c r="AMI46" s="38"/>
      <c r="AMJ46" s="38"/>
      <c r="AMK46" s="38"/>
      <c r="AML46" s="38"/>
      <c r="AMM46" s="38"/>
      <c r="AMN46" s="38"/>
      <c r="AMO46" s="38"/>
      <c r="AMP46" s="38"/>
      <c r="AMQ46" s="38"/>
      <c r="AMR46" s="38"/>
      <c r="AMS46" s="38"/>
      <c r="AMT46" s="38"/>
      <c r="AMU46" s="38"/>
    </row>
    <row r="47" spans="1:1052" ht="15">
      <c r="A47" s="416" t="s">
        <v>347</v>
      </c>
      <c r="B47"/>
      <c r="C47"/>
      <c r="D47"/>
      <c r="E47"/>
      <c r="F47"/>
      <c r="G47"/>
      <c r="H47"/>
      <c r="I47"/>
    </row>
    <row r="48" spans="1:1052" ht="15">
      <c r="A48" s="417"/>
      <c r="B48"/>
      <c r="C48"/>
      <c r="D48"/>
      <c r="E48"/>
      <c r="F48"/>
      <c r="G48"/>
      <c r="H48"/>
      <c r="I48"/>
    </row>
    <row r="49" spans="1:9" ht="15">
      <c r="A49" s="416" t="s">
        <v>348</v>
      </c>
      <c r="B49"/>
      <c r="C49"/>
      <c r="D49"/>
      <c r="E49"/>
      <c r="F49"/>
      <c r="G49"/>
      <c r="H49"/>
      <c r="I49"/>
    </row>
    <row r="50" spans="1:9" ht="15">
      <c r="A50" s="90"/>
      <c r="B50"/>
      <c r="C50"/>
      <c r="D50"/>
      <c r="E50"/>
      <c r="F50"/>
      <c r="G50"/>
      <c r="H50"/>
      <c r="I50"/>
    </row>
    <row r="51" spans="1:9" ht="15">
      <c r="A51" s="416" t="s">
        <v>349</v>
      </c>
      <c r="B51" s="259"/>
      <c r="C51" s="259"/>
      <c r="D51"/>
      <c r="E51"/>
      <c r="F51"/>
      <c r="G51"/>
      <c r="H51"/>
      <c r="I51"/>
    </row>
    <row r="52" spans="1:9" ht="15">
      <c r="A52" s="416"/>
      <c r="B52"/>
      <c r="C52"/>
      <c r="D52"/>
      <c r="E52"/>
      <c r="F52"/>
      <c r="G52"/>
      <c r="H52"/>
      <c r="I52"/>
    </row>
    <row r="53" spans="1:9" ht="15">
      <c r="A53" s="416" t="s">
        <v>353</v>
      </c>
      <c r="B53"/>
      <c r="C53"/>
      <c r="D53"/>
      <c r="E53"/>
      <c r="F53"/>
      <c r="G53"/>
      <c r="H53"/>
      <c r="I53"/>
    </row>
    <row r="54" spans="1:9" ht="15">
      <c r="A54" s="416"/>
      <c r="B54"/>
      <c r="C54"/>
      <c r="D54"/>
      <c r="E54"/>
      <c r="F54"/>
      <c r="G54"/>
      <c r="H54"/>
      <c r="I54"/>
    </row>
    <row r="55" spans="1:9" ht="15">
      <c r="A55" s="416" t="s">
        <v>351</v>
      </c>
      <c r="B55"/>
      <c r="C55"/>
      <c r="D55"/>
      <c r="E55"/>
      <c r="F55"/>
      <c r="G55"/>
      <c r="H55"/>
      <c r="I55"/>
    </row>
    <row r="56" spans="1:9" ht="15">
      <c r="A56" s="417"/>
      <c r="B56"/>
      <c r="C56"/>
      <c r="D56"/>
      <c r="E56"/>
      <c r="F56"/>
      <c r="G56"/>
      <c r="H56"/>
      <c r="I56"/>
    </row>
    <row r="57" spans="1:9" ht="15">
      <c r="A57"/>
      <c r="B57"/>
      <c r="C57"/>
      <c r="D57"/>
      <c r="E57"/>
      <c r="F57"/>
      <c r="G57"/>
      <c r="H57"/>
      <c r="I57"/>
    </row>
    <row r="58" spans="1:9" ht="5.25" customHeight="1">
      <c r="A58"/>
      <c r="B58"/>
      <c r="C58"/>
      <c r="D58"/>
      <c r="E58"/>
      <c r="F58"/>
      <c r="G58"/>
      <c r="H58"/>
      <c r="I58"/>
    </row>
    <row r="59" spans="1:9" ht="27.75" customHeight="1">
      <c r="A59" s="783" t="s">
        <v>256</v>
      </c>
      <c r="B59" s="783"/>
      <c r="C59" s="783"/>
      <c r="D59" s="783"/>
      <c r="E59" s="783"/>
    </row>
    <row r="60" spans="1:9" ht="30" customHeight="1">
      <c r="A60" s="782" t="s">
        <v>241</v>
      </c>
      <c r="B60" s="782"/>
      <c r="C60" s="782"/>
      <c r="D60" s="782"/>
      <c r="E60" s="782"/>
    </row>
    <row r="61" spans="1:9" ht="33" customHeight="1">
      <c r="A61" s="782" t="s">
        <v>242</v>
      </c>
      <c r="B61" s="782"/>
      <c r="C61" s="782"/>
      <c r="D61" s="782"/>
      <c r="E61" s="782"/>
    </row>
    <row r="62" spans="1:9" ht="33" customHeight="1">
      <c r="A62" s="782" t="s">
        <v>243</v>
      </c>
      <c r="B62" s="782"/>
      <c r="C62" s="782"/>
      <c r="D62" s="782"/>
      <c r="E62" s="782"/>
    </row>
    <row r="63" spans="1:9" ht="33" customHeight="1">
      <c r="A63" s="782" t="s">
        <v>354</v>
      </c>
      <c r="B63" s="782"/>
      <c r="C63" s="782"/>
      <c r="D63" s="782"/>
      <c r="E63" s="782"/>
    </row>
    <row r="64" spans="1:9" ht="33" customHeight="1">
      <c r="A64" s="782" t="s">
        <v>244</v>
      </c>
      <c r="B64" s="782"/>
      <c r="C64" s="782"/>
      <c r="D64" s="782"/>
      <c r="E64" s="782"/>
    </row>
    <row r="65" spans="1:5" ht="33" customHeight="1">
      <c r="A65" s="782" t="s">
        <v>245</v>
      </c>
      <c r="B65" s="782"/>
      <c r="C65" s="782"/>
      <c r="D65" s="782"/>
      <c r="E65" s="782"/>
    </row>
  </sheetData>
  <mergeCells count="61">
    <mergeCell ref="B40:B45"/>
    <mergeCell ref="K4:K9"/>
    <mergeCell ref="L4:L9"/>
    <mergeCell ref="C22:C27"/>
    <mergeCell ref="C40:C45"/>
    <mergeCell ref="B10:B15"/>
    <mergeCell ref="B16:B21"/>
    <mergeCell ref="B22:B27"/>
    <mergeCell ref="B28:B33"/>
    <mergeCell ref="B34:B39"/>
    <mergeCell ref="Y10:Y15"/>
    <mergeCell ref="V3:V9"/>
    <mergeCell ref="Y2:Y9"/>
    <mergeCell ref="X2:X9"/>
    <mergeCell ref="J3:J9"/>
    <mergeCell ref="M3:M9"/>
    <mergeCell ref="N3:N9"/>
    <mergeCell ref="W3:W9"/>
    <mergeCell ref="Z40:Z45"/>
    <mergeCell ref="C28:C33"/>
    <mergeCell ref="Y28:Y33"/>
    <mergeCell ref="Z28:Z33"/>
    <mergeCell ref="Y22:Y27"/>
    <mergeCell ref="Z22:Z27"/>
    <mergeCell ref="C34:C39"/>
    <mergeCell ref="Y34:Y39"/>
    <mergeCell ref="Z34:Z39"/>
    <mergeCell ref="Z10:Z15"/>
    <mergeCell ref="C16:C21"/>
    <mergeCell ref="Y16:Y21"/>
    <mergeCell ref="Z16:Z21"/>
    <mergeCell ref="Z2:Z9"/>
    <mergeCell ref="Y40:Y45"/>
    <mergeCell ref="G2:I2"/>
    <mergeCell ref="J2:M2"/>
    <mergeCell ref="N2:O2"/>
    <mergeCell ref="T2:W2"/>
    <mergeCell ref="C10:C15"/>
    <mergeCell ref="P2:S2"/>
    <mergeCell ref="P3:P9"/>
    <mergeCell ref="Q3:Q9"/>
    <mergeCell ref="R3:R9"/>
    <mergeCell ref="S3:S9"/>
    <mergeCell ref="U3:U9"/>
    <mergeCell ref="F3:F9"/>
    <mergeCell ref="I3:I9"/>
    <mergeCell ref="G3:G9"/>
    <mergeCell ref="H3:H9"/>
    <mergeCell ref="T3:T9"/>
    <mergeCell ref="A3:A9"/>
    <mergeCell ref="C3:C9"/>
    <mergeCell ref="D3:D9"/>
    <mergeCell ref="E3:E9"/>
    <mergeCell ref="B3:B9"/>
    <mergeCell ref="A63:E63"/>
    <mergeCell ref="A64:E64"/>
    <mergeCell ref="A65:E65"/>
    <mergeCell ref="A60:E60"/>
    <mergeCell ref="A59:E59"/>
    <mergeCell ref="A61:E61"/>
    <mergeCell ref="A62:E62"/>
  </mergeCells>
  <phoneticPr fontId="76" type="noConversion"/>
  <conditionalFormatting sqref="Z46">
    <cfRule type="expression" dxfId="0" priority="1">
      <formula>#REF!&gt;0</formula>
    </cfRule>
  </conditionalFormatting>
  <dataValidations count="1">
    <dataValidation type="decimal" allowBlank="1" showInputMessage="1" showErrorMessage="1" errorTitle="dépassement plafond 700 €" promptTitle="max 700 €" sqref="D46" xr:uid="{4FCD8F0A-145A-4098-A760-E45711420460}">
      <formula1>0</formula1>
      <formula2>700</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ANN56"/>
  <sheetViews>
    <sheetView zoomScale="67" zoomScaleNormal="70" workbookViewId="0">
      <selection activeCell="A57" sqref="A57"/>
    </sheetView>
  </sheetViews>
  <sheetFormatPr baseColWidth="10" defaultColWidth="25.85546875" defaultRowHeight="15" outlineLevelRow="1" outlineLevelCol="2"/>
  <cols>
    <col min="6" max="6" width="25.85546875" customWidth="1" outlineLevel="1"/>
    <col min="8" max="9" width="25.85546875" customWidth="1" outlineLevel="1"/>
    <col min="11" max="11" width="25.85546875" customWidth="1" outlineLevel="1"/>
    <col min="13" max="15" width="25.85546875" customWidth="1" outlineLevel="2"/>
    <col min="16" max="16" width="25.85546875" customWidth="1" outlineLevel="1"/>
    <col min="17" max="19" width="25.85546875" hidden="1" customWidth="1" outlineLevel="2"/>
    <col min="20" max="20" width="25.85546875" customWidth="1" outlineLevel="1" collapsed="1"/>
    <col min="23" max="23" width="32.85546875" customWidth="1"/>
  </cols>
  <sheetData>
    <row r="1" spans="1:1054" s="39" customFormat="1" ht="21" thickBot="1">
      <c r="A1" s="26" t="s">
        <v>143</v>
      </c>
      <c r="B1" s="38"/>
      <c r="C1" s="38"/>
      <c r="D1" s="38"/>
      <c r="P1"/>
      <c r="T1"/>
      <c r="U1"/>
      <c r="V1"/>
      <c r="W1"/>
      <c r="X1"/>
      <c r="Y1"/>
      <c r="Z1"/>
      <c r="AA1"/>
      <c r="AB1"/>
      <c r="AC1"/>
      <c r="AD1"/>
      <c r="AE1"/>
      <c r="AF1"/>
      <c r="AG1"/>
      <c r="AH1"/>
      <c r="AI1"/>
      <c r="AJ1"/>
      <c r="AK1"/>
      <c r="AL1"/>
      <c r="AM1"/>
      <c r="AN1"/>
      <c r="AO1"/>
      <c r="AP1"/>
      <c r="AQ1" s="41"/>
      <c r="AR1" s="41"/>
      <c r="AS1" s="41"/>
      <c r="AT1" s="41"/>
      <c r="AU1" s="41"/>
      <c r="AV1" s="41"/>
      <c r="AW1" s="41"/>
      <c r="AX1" s="41"/>
      <c r="AY1" s="41"/>
      <c r="AZ1" s="41"/>
      <c r="BA1" s="41"/>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row>
    <row r="2" spans="1:1054" s="39" customFormat="1" ht="21.75" customHeight="1">
      <c r="A2" s="856" t="s">
        <v>70</v>
      </c>
      <c r="B2" s="856" t="s">
        <v>145</v>
      </c>
      <c r="C2" s="857" t="s">
        <v>197</v>
      </c>
      <c r="D2" s="857" t="s">
        <v>67</v>
      </c>
      <c r="E2" s="860" t="s">
        <v>144</v>
      </c>
      <c r="F2" s="865" t="s">
        <v>139</v>
      </c>
      <c r="G2" s="866"/>
      <c r="H2" s="867" t="s">
        <v>71</v>
      </c>
      <c r="I2" s="868"/>
      <c r="J2" s="869"/>
      <c r="K2" s="865" t="s">
        <v>140</v>
      </c>
      <c r="L2" s="866"/>
      <c r="M2" s="867" t="s">
        <v>310</v>
      </c>
      <c r="N2" s="868"/>
      <c r="O2" s="868"/>
      <c r="P2" s="868"/>
      <c r="Q2" s="867" t="s">
        <v>311</v>
      </c>
      <c r="R2" s="868"/>
      <c r="S2" s="868"/>
      <c r="T2" s="868"/>
      <c r="U2" s="868"/>
      <c r="V2" s="862" t="s">
        <v>110</v>
      </c>
      <c r="W2" s="813" t="s">
        <v>109</v>
      </c>
      <c r="X2"/>
      <c r="Y2"/>
      <c r="Z2"/>
      <c r="AA2"/>
      <c r="AB2"/>
      <c r="AC2"/>
      <c r="AD2"/>
      <c r="AE2"/>
      <c r="AF2"/>
      <c r="AG2"/>
      <c r="AH2"/>
      <c r="AI2"/>
      <c r="AJ2"/>
      <c r="AK2"/>
      <c r="AL2"/>
      <c r="AM2"/>
      <c r="AN2"/>
      <c r="AO2"/>
      <c r="AP2"/>
      <c r="AQ2"/>
      <c r="AR2"/>
      <c r="AS2"/>
      <c r="AT2"/>
      <c r="AU2"/>
      <c r="AV2" s="41"/>
      <c r="AW2" s="41"/>
      <c r="AX2" s="41"/>
      <c r="AY2" s="41"/>
      <c r="AZ2" s="41"/>
      <c r="BA2" s="41"/>
      <c r="BB2" s="41"/>
      <c r="BC2" s="41"/>
      <c r="BD2" s="41"/>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row>
    <row r="3" spans="1:1054" s="39" customFormat="1" ht="47.25" customHeight="1">
      <c r="A3" s="857"/>
      <c r="B3" s="857"/>
      <c r="C3" s="858"/>
      <c r="D3" s="858"/>
      <c r="E3" s="861"/>
      <c r="F3" s="844" t="s">
        <v>69</v>
      </c>
      <c r="G3" s="852" t="s">
        <v>136</v>
      </c>
      <c r="H3" s="493" t="s">
        <v>68</v>
      </c>
      <c r="I3" s="492" t="s">
        <v>137</v>
      </c>
      <c r="J3" s="851" t="s">
        <v>138</v>
      </c>
      <c r="K3" s="854" t="s">
        <v>113</v>
      </c>
      <c r="L3" s="420" t="s">
        <v>114</v>
      </c>
      <c r="M3" s="844" t="s">
        <v>147</v>
      </c>
      <c r="N3" s="846" t="s">
        <v>118</v>
      </c>
      <c r="O3" s="849" t="s">
        <v>146</v>
      </c>
      <c r="P3" s="851" t="s">
        <v>115</v>
      </c>
      <c r="Q3" s="844" t="s">
        <v>147</v>
      </c>
      <c r="R3" s="846" t="s">
        <v>118</v>
      </c>
      <c r="S3" s="849" t="s">
        <v>146</v>
      </c>
      <c r="T3" s="852" t="s">
        <v>115</v>
      </c>
      <c r="U3" s="852" t="s">
        <v>312</v>
      </c>
      <c r="V3" s="863"/>
      <c r="W3" s="814"/>
      <c r="X3"/>
      <c r="Y3"/>
      <c r="Z3"/>
      <c r="AA3"/>
      <c r="AB3"/>
      <c r="AC3"/>
      <c r="AD3"/>
      <c r="AE3"/>
      <c r="AF3"/>
      <c r="AG3"/>
      <c r="AH3"/>
      <c r="AI3"/>
      <c r="AJ3"/>
      <c r="AK3"/>
      <c r="AL3"/>
      <c r="AM3"/>
      <c r="AN3"/>
      <c r="AO3"/>
      <c r="AP3"/>
      <c r="AQ3"/>
      <c r="AR3"/>
      <c r="AS3"/>
      <c r="AT3"/>
      <c r="AU3"/>
      <c r="AV3" s="41"/>
      <c r="AW3" s="41"/>
      <c r="AX3" s="41"/>
      <c r="AY3" s="41"/>
      <c r="AZ3" s="41"/>
      <c r="BA3" s="41"/>
      <c r="BB3" s="41"/>
      <c r="BC3" s="41"/>
      <c r="BD3" s="41"/>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row>
    <row r="4" spans="1:1054" s="39" customFormat="1" ht="15" customHeight="1">
      <c r="A4" s="857"/>
      <c r="B4" s="857"/>
      <c r="C4" s="858"/>
      <c r="D4" s="858"/>
      <c r="E4" s="861"/>
      <c r="F4" s="844"/>
      <c r="G4" s="852"/>
      <c r="H4" s="838">
        <v>17.5</v>
      </c>
      <c r="I4" s="841">
        <f>'Frais déplacement'!D9</f>
        <v>0.4</v>
      </c>
      <c r="J4" s="852"/>
      <c r="K4" s="854"/>
      <c r="L4" s="128">
        <f>Structu</f>
        <v>80</v>
      </c>
      <c r="M4" s="844"/>
      <c r="N4" s="847"/>
      <c r="O4" s="849"/>
      <c r="P4" s="852"/>
      <c r="Q4" s="844"/>
      <c r="R4" s="847"/>
      <c r="S4" s="849"/>
      <c r="T4" s="852"/>
      <c r="U4" s="852"/>
      <c r="V4" s="863"/>
      <c r="W4" s="814"/>
      <c r="X4"/>
      <c r="Y4"/>
      <c r="Z4"/>
      <c r="AA4"/>
      <c r="AB4"/>
      <c r="AC4"/>
      <c r="AD4"/>
      <c r="AE4"/>
      <c r="AF4"/>
      <c r="AG4"/>
      <c r="AH4"/>
      <c r="AI4"/>
      <c r="AJ4"/>
      <c r="AK4"/>
      <c r="AL4"/>
      <c r="AM4"/>
      <c r="AN4"/>
      <c r="AO4"/>
      <c r="AP4"/>
      <c r="AQ4"/>
      <c r="AR4"/>
      <c r="AS4"/>
      <c r="AT4"/>
      <c r="AU4"/>
      <c r="AV4" s="41"/>
      <c r="AW4" s="41"/>
      <c r="AX4" s="41"/>
      <c r="AY4" s="41"/>
      <c r="AZ4" s="41"/>
      <c r="BA4" s="41"/>
      <c r="BB4" s="41"/>
      <c r="BC4" s="41"/>
      <c r="BD4" s="41"/>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row>
    <row r="5" spans="1:1054" s="39" customFormat="1" ht="15" customHeight="1">
      <c r="A5" s="857"/>
      <c r="B5" s="857"/>
      <c r="C5" s="858"/>
      <c r="D5" s="858"/>
      <c r="E5" s="861"/>
      <c r="F5" s="844"/>
      <c r="G5" s="852"/>
      <c r="H5" s="839"/>
      <c r="I5" s="842"/>
      <c r="J5" s="852"/>
      <c r="K5" s="854"/>
      <c r="L5" s="128">
        <f>Structv</f>
        <v>60</v>
      </c>
      <c r="M5" s="844"/>
      <c r="N5" s="847"/>
      <c r="O5" s="849"/>
      <c r="P5" s="852"/>
      <c r="Q5" s="844"/>
      <c r="R5" s="847"/>
      <c r="S5" s="849"/>
      <c r="T5" s="852"/>
      <c r="U5" s="852"/>
      <c r="V5" s="863"/>
      <c r="W5" s="814"/>
      <c r="X5"/>
      <c r="Y5"/>
      <c r="Z5"/>
      <c r="AA5"/>
      <c r="AB5"/>
      <c r="AC5"/>
      <c r="AD5"/>
      <c r="AE5"/>
      <c r="AF5"/>
      <c r="AG5"/>
      <c r="AH5"/>
      <c r="AI5"/>
      <c r="AJ5"/>
      <c r="AK5"/>
      <c r="AL5"/>
      <c r="AM5"/>
      <c r="AN5"/>
      <c r="AO5"/>
      <c r="AP5"/>
      <c r="AQ5"/>
      <c r="AR5"/>
      <c r="AS5"/>
      <c r="AT5"/>
      <c r="AU5"/>
      <c r="AV5" s="41"/>
      <c r="AW5" s="41"/>
      <c r="AX5" s="41"/>
      <c r="AY5" s="41"/>
      <c r="AZ5" s="41"/>
      <c r="BA5" s="41"/>
      <c r="BB5" s="41"/>
      <c r="BC5" s="41"/>
      <c r="BD5" s="41"/>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row>
    <row r="6" spans="1:1054" s="39" customFormat="1" ht="15" customHeight="1">
      <c r="A6" s="857"/>
      <c r="B6" s="857"/>
      <c r="C6" s="858"/>
      <c r="D6" s="858"/>
      <c r="E6" s="861"/>
      <c r="F6" s="844"/>
      <c r="G6" s="852"/>
      <c r="H6" s="839"/>
      <c r="I6" s="842"/>
      <c r="J6" s="852"/>
      <c r="K6" s="854"/>
      <c r="L6" s="128">
        <f>Structw</f>
        <v>110</v>
      </c>
      <c r="M6" s="844"/>
      <c r="N6" s="847"/>
      <c r="O6" s="849"/>
      <c r="P6" s="852"/>
      <c r="Q6" s="844"/>
      <c r="R6" s="847"/>
      <c r="S6" s="849"/>
      <c r="T6" s="852"/>
      <c r="U6" s="852"/>
      <c r="V6" s="863"/>
      <c r="W6" s="814"/>
      <c r="X6"/>
      <c r="Y6"/>
      <c r="Z6"/>
      <c r="AA6"/>
      <c r="AB6"/>
      <c r="AC6"/>
      <c r="AD6"/>
      <c r="AE6"/>
      <c r="AF6"/>
      <c r="AG6"/>
      <c r="AH6"/>
      <c r="AI6"/>
      <c r="AJ6"/>
      <c r="AK6"/>
      <c r="AL6"/>
      <c r="AM6"/>
      <c r="AN6"/>
      <c r="AO6"/>
      <c r="AP6"/>
      <c r="AQ6"/>
      <c r="AR6"/>
      <c r="AS6"/>
      <c r="AT6"/>
      <c r="AU6"/>
      <c r="AV6" s="41"/>
      <c r="AW6" s="41"/>
      <c r="AX6" s="41"/>
      <c r="AY6" s="41"/>
      <c r="AZ6" s="41"/>
      <c r="BA6" s="41"/>
      <c r="BB6" s="41"/>
      <c r="BC6" s="41"/>
      <c r="BD6" s="41"/>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row>
    <row r="7" spans="1:1054" s="39" customFormat="1" ht="15" customHeight="1">
      <c r="A7" s="857"/>
      <c r="B7" s="857"/>
      <c r="C7" s="858"/>
      <c r="D7" s="858"/>
      <c r="E7" s="861"/>
      <c r="F7" s="844"/>
      <c r="G7" s="852"/>
      <c r="H7" s="839"/>
      <c r="I7" s="842"/>
      <c r="J7" s="852"/>
      <c r="K7" s="854"/>
      <c r="L7" s="128">
        <f>Structx</f>
        <v>48</v>
      </c>
      <c r="M7" s="844"/>
      <c r="N7" s="847"/>
      <c r="O7" s="849"/>
      <c r="P7" s="852"/>
      <c r="Q7" s="844"/>
      <c r="R7" s="847"/>
      <c r="S7" s="849"/>
      <c r="T7" s="852"/>
      <c r="U7" s="852"/>
      <c r="V7" s="863"/>
      <c r="W7" s="814"/>
      <c r="X7"/>
      <c r="Y7"/>
      <c r="Z7"/>
      <c r="AA7"/>
      <c r="AB7"/>
      <c r="AC7"/>
      <c r="AD7"/>
      <c r="AE7"/>
      <c r="AF7"/>
      <c r="AG7"/>
      <c r="AH7"/>
      <c r="AI7"/>
      <c r="AJ7"/>
      <c r="AK7"/>
      <c r="AL7"/>
      <c r="AM7"/>
      <c r="AN7"/>
      <c r="AO7"/>
      <c r="AP7"/>
      <c r="AQ7"/>
      <c r="AR7"/>
      <c r="AS7"/>
      <c r="AT7"/>
      <c r="AU7"/>
      <c r="AV7" s="41"/>
      <c r="AW7" s="41"/>
      <c r="AX7" s="41"/>
      <c r="AY7" s="41"/>
      <c r="AZ7" s="41"/>
      <c r="BA7" s="41"/>
      <c r="BB7" s="41"/>
      <c r="BC7" s="41"/>
      <c r="BD7" s="41"/>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row>
    <row r="8" spans="1:1054" s="39" customFormat="1" ht="15" customHeight="1">
      <c r="A8" s="857"/>
      <c r="B8" s="857"/>
      <c r="C8" s="858"/>
      <c r="D8" s="858"/>
      <c r="E8" s="861"/>
      <c r="F8" s="844"/>
      <c r="G8" s="852"/>
      <c r="H8" s="839"/>
      <c r="I8" s="842"/>
      <c r="J8" s="852"/>
      <c r="K8" s="854"/>
      <c r="L8" s="128">
        <f>Structy</f>
        <v>75</v>
      </c>
      <c r="M8" s="844"/>
      <c r="N8" s="847"/>
      <c r="O8" s="849"/>
      <c r="P8" s="852"/>
      <c r="Q8" s="844"/>
      <c r="R8" s="847"/>
      <c r="S8" s="849"/>
      <c r="T8" s="852"/>
      <c r="U8" s="852"/>
      <c r="V8" s="863"/>
      <c r="W8" s="814"/>
      <c r="X8"/>
      <c r="Y8"/>
      <c r="Z8"/>
      <c r="AA8"/>
      <c r="AB8"/>
      <c r="AC8"/>
      <c r="AD8"/>
      <c r="AE8"/>
      <c r="AF8"/>
      <c r="AG8"/>
      <c r="AH8"/>
      <c r="AI8"/>
      <c r="AJ8"/>
      <c r="AK8"/>
      <c r="AL8"/>
      <c r="AM8"/>
      <c r="AN8"/>
      <c r="AO8"/>
      <c r="AP8"/>
      <c r="AQ8"/>
      <c r="AR8"/>
      <c r="AS8"/>
      <c r="AT8"/>
      <c r="AU8"/>
      <c r="AV8" s="41"/>
      <c r="AW8" s="41"/>
      <c r="AX8" s="41"/>
      <c r="AY8" s="41"/>
      <c r="AZ8" s="41"/>
      <c r="BA8" s="41"/>
      <c r="BB8" s="41"/>
      <c r="BC8" s="41"/>
      <c r="BD8" s="41"/>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row>
    <row r="9" spans="1:1054" s="39" customFormat="1" ht="15" customHeight="1" thickBot="1">
      <c r="A9" s="857"/>
      <c r="B9" s="857"/>
      <c r="C9" s="859"/>
      <c r="D9" s="859"/>
      <c r="E9" s="861"/>
      <c r="F9" s="845"/>
      <c r="G9" s="853"/>
      <c r="H9" s="840"/>
      <c r="I9" s="843"/>
      <c r="J9" s="853"/>
      <c r="K9" s="855"/>
      <c r="L9" s="129">
        <f>Structz</f>
        <v>120</v>
      </c>
      <c r="M9" s="845"/>
      <c r="N9" s="848"/>
      <c r="O9" s="850"/>
      <c r="P9" s="853"/>
      <c r="Q9" s="845"/>
      <c r="R9" s="848"/>
      <c r="S9" s="850"/>
      <c r="T9" s="853"/>
      <c r="U9" s="853"/>
      <c r="V9" s="864"/>
      <c r="W9" s="815"/>
      <c r="X9"/>
      <c r="Y9"/>
      <c r="Z9"/>
      <c r="AA9"/>
      <c r="AB9"/>
      <c r="AC9"/>
      <c r="AD9"/>
      <c r="AE9"/>
      <c r="AF9"/>
      <c r="AG9"/>
      <c r="AH9"/>
      <c r="AI9"/>
      <c r="AJ9"/>
      <c r="AK9"/>
      <c r="AL9"/>
      <c r="AM9"/>
      <c r="AN9"/>
      <c r="AO9"/>
      <c r="AP9"/>
      <c r="AQ9"/>
      <c r="AR9"/>
      <c r="AS9"/>
      <c r="AT9"/>
      <c r="AU9"/>
      <c r="AV9" s="41"/>
      <c r="AW9" s="41"/>
      <c r="AX9" s="41"/>
      <c r="AY9" s="41"/>
      <c r="AZ9" s="41"/>
      <c r="BA9" s="41"/>
      <c r="BB9" s="41"/>
      <c r="BC9" s="41"/>
      <c r="BD9" s="41"/>
      <c r="BE9" s="41"/>
      <c r="BF9" s="41"/>
      <c r="BG9" s="41"/>
      <c r="BH9" s="41"/>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row>
    <row r="10" spans="1:1054" s="39" customFormat="1" ht="15" customHeight="1" outlineLevel="1">
      <c r="A10" s="273" t="s">
        <v>158</v>
      </c>
      <c r="B10" s="649"/>
      <c r="C10" s="649"/>
      <c r="D10" s="483">
        <v>1</v>
      </c>
      <c r="E10" s="308"/>
      <c r="F10" s="488">
        <v>350</v>
      </c>
      <c r="G10" s="327">
        <f t="shared" ref="G10:G45" si="0">IF(D10&gt;0,D10*F10,"")</f>
        <v>350</v>
      </c>
      <c r="H10" s="418"/>
      <c r="I10" s="263"/>
      <c r="J10" s="331" t="str">
        <f>(IF(OR(H10&lt;&gt;"",I10&lt;&gt;""),H10*$H$4+I10*$I$4,""))</f>
        <v/>
      </c>
      <c r="K10" s="286">
        <f t="shared" ref="K10:K45" si="1">IF(D10&lt;&gt;"",D10,"")</f>
        <v>1</v>
      </c>
      <c r="L10" s="327">
        <f>IF(K10&lt;&gt;"",K10*$L$4,"")</f>
        <v>80</v>
      </c>
      <c r="M10" s="101"/>
      <c r="N10" s="108"/>
      <c r="O10" s="105"/>
      <c r="P10" s="287">
        <f>N10*O10</f>
        <v>0</v>
      </c>
      <c r="Q10" s="101"/>
      <c r="R10" s="108"/>
      <c r="S10" s="105"/>
      <c r="T10" s="287">
        <f>R10*S10</f>
        <v>0</v>
      </c>
      <c r="U10" s="494">
        <f>P10+T10</f>
        <v>0</v>
      </c>
      <c r="V10" s="835">
        <f>SUM(G10:G15,J10:J15,L10:L15,U10:U15)</f>
        <v>4341.3</v>
      </c>
      <c r="W10" s="108"/>
      <c r="X10"/>
      <c r="Y10"/>
      <c r="Z10"/>
      <c r="AA10"/>
      <c r="AB10"/>
      <c r="AC10"/>
      <c r="AD10"/>
      <c r="AE10"/>
      <c r="AF10"/>
      <c r="AG10"/>
      <c r="AH10"/>
      <c r="AI10"/>
      <c r="AJ10"/>
      <c r="AK10"/>
      <c r="AL10"/>
      <c r="AM10"/>
      <c r="AN10"/>
      <c r="AO10"/>
      <c r="AP10"/>
      <c r="AQ10" s="40"/>
      <c r="AR10" s="40"/>
      <c r="AS10" s="40"/>
      <c r="AT10" s="40"/>
      <c r="AU10" s="40"/>
      <c r="AV10" s="40"/>
      <c r="AW10" s="41"/>
      <c r="AX10" s="41"/>
      <c r="AY10" s="41"/>
      <c r="AZ10" s="41"/>
      <c r="BA10" s="41"/>
      <c r="BB10" s="41"/>
      <c r="BC10" s="41"/>
      <c r="BD10" s="41"/>
      <c r="BE10" s="41"/>
      <c r="BF10" s="41"/>
      <c r="BG10" s="41"/>
      <c r="BH10" s="41"/>
      <c r="BI10" s="41"/>
      <c r="BJ10" s="41"/>
      <c r="BK10" s="41"/>
      <c r="BL10" s="41"/>
      <c r="BM10" s="41"/>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row>
    <row r="11" spans="1:1054" s="39" customFormat="1" ht="15.75" customHeight="1" outlineLevel="1">
      <c r="A11" s="274" t="s">
        <v>159</v>
      </c>
      <c r="B11" s="650"/>
      <c r="C11" s="650"/>
      <c r="D11" s="484">
        <v>2</v>
      </c>
      <c r="E11" s="313" t="s">
        <v>185</v>
      </c>
      <c r="F11" s="489">
        <v>250</v>
      </c>
      <c r="G11" s="328">
        <f t="shared" si="0"/>
        <v>500</v>
      </c>
      <c r="H11" s="419">
        <v>1</v>
      </c>
      <c r="I11" s="264"/>
      <c r="J11" s="331">
        <f t="shared" ref="J11:J45" si="2">(IF(OR(H11&lt;&gt;"",I11&lt;&gt;""),H11*$H$4+I11*$I$4,""))</f>
        <v>17.5</v>
      </c>
      <c r="K11" s="134">
        <f t="shared" si="1"/>
        <v>2</v>
      </c>
      <c r="L11" s="328">
        <f>IF(K11&lt;&gt;"",K11*$L$5,"")</f>
        <v>120</v>
      </c>
      <c r="M11" s="102"/>
      <c r="N11" s="109"/>
      <c r="O11" s="106"/>
      <c r="P11" s="99">
        <f t="shared" ref="P11:P45" si="3">N11*O11</f>
        <v>0</v>
      </c>
      <c r="Q11" s="102"/>
      <c r="R11" s="109"/>
      <c r="S11" s="106"/>
      <c r="T11" s="99">
        <f t="shared" ref="T11:T45" si="4">R11*S11</f>
        <v>0</v>
      </c>
      <c r="U11" s="440">
        <f t="shared" ref="U11:U45" si="5">P11+T11</f>
        <v>0</v>
      </c>
      <c r="V11" s="836"/>
      <c r="W11" s="109"/>
      <c r="X11"/>
      <c r="Y11"/>
      <c r="Z11"/>
      <c r="AA11"/>
      <c r="AB11"/>
      <c r="AC11"/>
      <c r="AD11"/>
      <c r="AE11"/>
      <c r="AF11"/>
      <c r="AG11"/>
      <c r="AH11"/>
      <c r="AI11"/>
      <c r="AJ11"/>
      <c r="AK11"/>
      <c r="AL11"/>
      <c r="AM11"/>
      <c r="AN11"/>
      <c r="AO11"/>
      <c r="AP11"/>
      <c r="AQ11" s="40"/>
      <c r="AR11" s="40"/>
      <c r="AS11" s="40"/>
      <c r="AT11" s="40"/>
      <c r="AU11" s="40"/>
      <c r="AV11" s="40"/>
      <c r="AW11" s="41"/>
      <c r="AX11" s="41"/>
      <c r="AY11" s="41"/>
      <c r="AZ11" s="41"/>
      <c r="BA11" s="41"/>
      <c r="BB11" s="41"/>
      <c r="BC11" s="41"/>
      <c r="BD11" s="41"/>
      <c r="BE11" s="41"/>
      <c r="BF11" s="41"/>
      <c r="BG11" s="41"/>
      <c r="BH11" s="41"/>
      <c r="BI11" s="41"/>
      <c r="BJ11" s="41"/>
      <c r="BK11" s="41"/>
      <c r="BL11" s="41"/>
      <c r="BM11" s="41"/>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c r="ANM11" s="38"/>
      <c r="ANN11" s="38"/>
    </row>
    <row r="12" spans="1:1054" s="445" customFormat="1" ht="15.75" customHeight="1" outlineLevel="1">
      <c r="A12" s="274" t="s">
        <v>160</v>
      </c>
      <c r="B12" s="650"/>
      <c r="C12" s="650"/>
      <c r="D12" s="484">
        <v>1.5</v>
      </c>
      <c r="E12" s="313"/>
      <c r="F12" s="489">
        <v>150</v>
      </c>
      <c r="G12" s="328">
        <f t="shared" si="0"/>
        <v>225</v>
      </c>
      <c r="H12" s="419">
        <v>2</v>
      </c>
      <c r="I12" s="262">
        <v>60</v>
      </c>
      <c r="J12" s="331">
        <f t="shared" si="2"/>
        <v>59</v>
      </c>
      <c r="K12" s="134">
        <f t="shared" si="1"/>
        <v>1.5</v>
      </c>
      <c r="L12" s="328">
        <f>IF(K12&lt;&gt;"",K12*$L$6,"")</f>
        <v>165</v>
      </c>
      <c r="M12" s="102"/>
      <c r="N12" s="441"/>
      <c r="O12" s="442"/>
      <c r="P12" s="443">
        <f t="shared" si="3"/>
        <v>0</v>
      </c>
      <c r="Q12" s="102"/>
      <c r="R12" s="441"/>
      <c r="S12" s="442"/>
      <c r="T12" s="443">
        <f t="shared" si="4"/>
        <v>0</v>
      </c>
      <c r="U12" s="495">
        <f t="shared" si="5"/>
        <v>0</v>
      </c>
      <c r="V12" s="836"/>
      <c r="W12" s="441"/>
      <c r="X12"/>
      <c r="Y12"/>
      <c r="Z12"/>
      <c r="AA12"/>
      <c r="AB12"/>
      <c r="AC12"/>
      <c r="AD12"/>
      <c r="AE12"/>
      <c r="AF12"/>
      <c r="AG12"/>
      <c r="AH12"/>
      <c r="AI12"/>
      <c r="AJ12"/>
      <c r="AK12"/>
      <c r="AL12"/>
      <c r="AM12"/>
      <c r="AN12"/>
      <c r="AO12"/>
      <c r="AP12"/>
      <c r="AQ12" s="446"/>
      <c r="AR12" s="446"/>
      <c r="AS12" s="446"/>
      <c r="AT12" s="446"/>
      <c r="AU12" s="446"/>
      <c r="AV12" s="446"/>
      <c r="AW12" s="447"/>
      <c r="AX12" s="447"/>
      <c r="AY12" s="447"/>
      <c r="AZ12" s="447"/>
      <c r="BA12" s="447"/>
      <c r="BB12" s="447"/>
      <c r="BC12" s="447"/>
      <c r="BD12" s="447"/>
      <c r="BE12" s="447"/>
      <c r="BF12" s="447"/>
      <c r="BG12" s="447"/>
      <c r="BH12" s="447"/>
      <c r="BI12" s="447"/>
      <c r="BJ12" s="447"/>
      <c r="BK12" s="447"/>
      <c r="BL12" s="447"/>
      <c r="BM12" s="447"/>
    </row>
    <row r="13" spans="1:1054" s="39" customFormat="1" ht="15.75" customHeight="1" outlineLevel="1">
      <c r="A13" s="426" t="s">
        <v>158</v>
      </c>
      <c r="B13" s="650"/>
      <c r="C13" s="650"/>
      <c r="D13" s="485">
        <v>2</v>
      </c>
      <c r="E13" s="430" t="s">
        <v>187</v>
      </c>
      <c r="F13" s="488">
        <v>188.22</v>
      </c>
      <c r="G13" s="432">
        <f t="shared" si="0"/>
        <v>376.44</v>
      </c>
      <c r="H13" s="434">
        <v>2</v>
      </c>
      <c r="I13" s="435">
        <v>120</v>
      </c>
      <c r="J13" s="331">
        <f t="shared" si="2"/>
        <v>83</v>
      </c>
      <c r="K13" s="286">
        <f t="shared" si="1"/>
        <v>2</v>
      </c>
      <c r="L13" s="432">
        <f>IF(K13&lt;&gt;"",K13*$L$7,"")</f>
        <v>96</v>
      </c>
      <c r="M13" s="436"/>
      <c r="N13" s="437">
        <v>500</v>
      </c>
      <c r="O13" s="438">
        <v>1</v>
      </c>
      <c r="P13" s="439">
        <f t="shared" si="3"/>
        <v>500</v>
      </c>
      <c r="Q13" s="436"/>
      <c r="R13" s="437"/>
      <c r="S13" s="438"/>
      <c r="T13" s="439">
        <f t="shared" si="4"/>
        <v>0</v>
      </c>
      <c r="U13" s="496">
        <f t="shared" si="5"/>
        <v>500</v>
      </c>
      <c r="V13" s="836"/>
      <c r="W13" s="437"/>
      <c r="X13"/>
      <c r="Y13"/>
      <c r="Z13"/>
      <c r="AA13"/>
      <c r="AB13"/>
      <c r="AC13"/>
      <c r="AD13"/>
      <c r="AE13"/>
      <c r="AF13"/>
      <c r="AG13"/>
      <c r="AH13"/>
      <c r="AI13"/>
      <c r="AJ13"/>
      <c r="AK13"/>
      <c r="AL13"/>
      <c r="AM13"/>
      <c r="AN13"/>
      <c r="AO13"/>
      <c r="AP13"/>
      <c r="AQ13" s="40"/>
      <c r="AR13" s="40"/>
      <c r="AS13" s="40"/>
      <c r="AT13" s="40"/>
      <c r="AU13" s="40"/>
      <c r="AV13" s="40"/>
      <c r="AW13" s="41"/>
      <c r="AX13" s="41"/>
      <c r="AY13" s="41"/>
      <c r="AZ13" s="41"/>
      <c r="BA13" s="41"/>
      <c r="BB13" s="41"/>
      <c r="BC13" s="41"/>
      <c r="BD13" s="41"/>
      <c r="BE13" s="41"/>
      <c r="BF13" s="41"/>
      <c r="BG13" s="41"/>
      <c r="BH13" s="41"/>
      <c r="BI13" s="41"/>
      <c r="BJ13" s="41"/>
      <c r="BK13" s="41"/>
      <c r="BL13" s="41"/>
      <c r="BM13" s="41"/>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c r="ANM13" s="38"/>
      <c r="ANN13" s="38"/>
    </row>
    <row r="14" spans="1:1054" s="39" customFormat="1" ht="15" customHeight="1" outlineLevel="1">
      <c r="A14" s="274" t="s">
        <v>159</v>
      </c>
      <c r="B14" s="650"/>
      <c r="C14" s="650"/>
      <c r="D14" s="484">
        <v>2</v>
      </c>
      <c r="E14" s="313" t="s">
        <v>185</v>
      </c>
      <c r="F14" s="489">
        <v>320</v>
      </c>
      <c r="G14" s="328">
        <f t="shared" si="0"/>
        <v>640</v>
      </c>
      <c r="H14" s="419">
        <v>2</v>
      </c>
      <c r="I14" s="264">
        <v>200</v>
      </c>
      <c r="J14" s="331">
        <f t="shared" si="2"/>
        <v>115</v>
      </c>
      <c r="K14" s="134">
        <f t="shared" si="1"/>
        <v>2</v>
      </c>
      <c r="L14" s="328">
        <f>IF(K14&lt;&gt;"",K14*$L$8,"")</f>
        <v>150</v>
      </c>
      <c r="M14" s="102"/>
      <c r="N14" s="109"/>
      <c r="O14" s="106"/>
      <c r="P14" s="99">
        <f t="shared" si="3"/>
        <v>0</v>
      </c>
      <c r="Q14" s="102"/>
      <c r="R14" s="109"/>
      <c r="S14" s="106"/>
      <c r="T14" s="99">
        <f t="shared" si="4"/>
        <v>0</v>
      </c>
      <c r="U14" s="440">
        <f t="shared" si="5"/>
        <v>0</v>
      </c>
      <c r="V14" s="836"/>
      <c r="W14" s="109"/>
      <c r="X14"/>
      <c r="Y14"/>
      <c r="Z14"/>
      <c r="AA14"/>
      <c r="AB14"/>
      <c r="AC14"/>
      <c r="AD14"/>
      <c r="AE14"/>
      <c r="AF14"/>
      <c r="AG14"/>
      <c r="AH14"/>
      <c r="AI14"/>
      <c r="AJ14"/>
      <c r="AK14"/>
      <c r="AL14"/>
      <c r="AM14"/>
      <c r="AN14"/>
      <c r="AO14"/>
      <c r="AP14"/>
      <c r="AQ14" s="40"/>
      <c r="AR14" s="40"/>
      <c r="AS14" s="40"/>
      <c r="AT14" s="40"/>
      <c r="AU14" s="40"/>
      <c r="AV14" s="40"/>
      <c r="AW14" s="41"/>
      <c r="AX14" s="41"/>
      <c r="AY14" s="41"/>
      <c r="AZ14" s="41"/>
      <c r="BA14" s="41"/>
      <c r="BB14" s="41"/>
      <c r="BC14" s="41"/>
      <c r="BD14" s="41"/>
      <c r="BE14" s="41"/>
      <c r="BF14" s="41"/>
      <c r="BG14" s="41"/>
      <c r="BH14" s="41"/>
      <c r="BI14" s="41"/>
      <c r="BJ14" s="41"/>
      <c r="BK14" s="41"/>
      <c r="BL14" s="41"/>
      <c r="BM14" s="41"/>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row>
    <row r="15" spans="1:1054" s="90" customFormat="1" ht="15.75" customHeight="1" outlineLevel="1" thickBot="1">
      <c r="A15" s="275" t="s">
        <v>160</v>
      </c>
      <c r="B15" s="651"/>
      <c r="C15" s="651"/>
      <c r="D15" s="486">
        <v>2</v>
      </c>
      <c r="E15" s="319" t="s">
        <v>188</v>
      </c>
      <c r="F15" s="490">
        <v>270.68</v>
      </c>
      <c r="G15" s="329">
        <f t="shared" si="0"/>
        <v>541.36</v>
      </c>
      <c r="H15" s="419">
        <v>2</v>
      </c>
      <c r="I15" s="262">
        <v>120</v>
      </c>
      <c r="J15" s="332">
        <f t="shared" si="2"/>
        <v>83</v>
      </c>
      <c r="K15" s="325">
        <f t="shared" si="1"/>
        <v>2</v>
      </c>
      <c r="L15" s="329">
        <f>IF(K15&lt;&gt;"",K15*$L$9,"")</f>
        <v>240</v>
      </c>
      <c r="M15" s="102"/>
      <c r="N15" s="110"/>
      <c r="O15" s="107"/>
      <c r="P15" s="100">
        <f t="shared" si="3"/>
        <v>0</v>
      </c>
      <c r="Q15" s="102"/>
      <c r="R15" s="110"/>
      <c r="S15" s="107"/>
      <c r="T15" s="100">
        <f t="shared" si="4"/>
        <v>0</v>
      </c>
      <c r="U15" s="497">
        <f t="shared" si="5"/>
        <v>0</v>
      </c>
      <c r="V15" s="837"/>
      <c r="W15" s="110"/>
      <c r="X15"/>
      <c r="Y15"/>
      <c r="Z15"/>
      <c r="AA15"/>
      <c r="AB15"/>
      <c r="AC15"/>
      <c r="AD15"/>
      <c r="AE15"/>
      <c r="AF15"/>
      <c r="AG15"/>
      <c r="AH15"/>
      <c r="AI15"/>
      <c r="AJ15"/>
      <c r="AK15"/>
      <c r="AL15"/>
      <c r="AM15"/>
      <c r="AN15"/>
      <c r="AO15"/>
      <c r="AP15"/>
      <c r="AQ15" s="40"/>
      <c r="AR15" s="40"/>
      <c r="AS15" s="40"/>
      <c r="AT15" s="40"/>
      <c r="AU15" s="40"/>
      <c r="AV15" s="40"/>
      <c r="AW15" s="91"/>
      <c r="AX15" s="91"/>
      <c r="AY15" s="91"/>
      <c r="AZ15" s="91"/>
      <c r="BA15" s="91"/>
      <c r="BB15" s="91"/>
      <c r="BC15" s="91"/>
      <c r="BD15" s="91"/>
      <c r="BE15" s="91"/>
      <c r="BF15" s="91"/>
      <c r="BG15" s="91"/>
      <c r="BH15" s="91"/>
      <c r="BI15" s="91"/>
      <c r="BJ15" s="91"/>
      <c r="BK15" s="91"/>
      <c r="BL15" s="91"/>
      <c r="BM15" s="91"/>
    </row>
    <row r="16" spans="1:1054" s="39" customFormat="1" ht="15" customHeight="1" outlineLevel="1">
      <c r="A16" s="273" t="s">
        <v>158</v>
      </c>
      <c r="B16" s="649"/>
      <c r="C16" s="649"/>
      <c r="D16" s="483">
        <v>1</v>
      </c>
      <c r="E16" s="308" t="s">
        <v>288</v>
      </c>
      <c r="F16" s="488">
        <v>350</v>
      </c>
      <c r="G16" s="327">
        <f t="shared" si="0"/>
        <v>350</v>
      </c>
      <c r="H16" s="418"/>
      <c r="I16" s="263"/>
      <c r="J16" s="500" t="str">
        <f t="shared" si="2"/>
        <v/>
      </c>
      <c r="K16" s="286">
        <f t="shared" si="1"/>
        <v>1</v>
      </c>
      <c r="L16" s="327">
        <f t="shared" ref="L16" si="6">IF(K16&lt;&gt;"",K16*$L$4,"")</f>
        <v>80</v>
      </c>
      <c r="M16" s="101"/>
      <c r="N16" s="108"/>
      <c r="O16" s="105"/>
      <c r="P16" s="287">
        <f t="shared" si="3"/>
        <v>0</v>
      </c>
      <c r="Q16" s="101"/>
      <c r="R16" s="108"/>
      <c r="S16" s="105"/>
      <c r="T16" s="287">
        <f t="shared" si="4"/>
        <v>0</v>
      </c>
      <c r="U16" s="494">
        <f t="shared" si="5"/>
        <v>0</v>
      </c>
      <c r="V16" s="835">
        <f t="shared" ref="V16" si="7">SUM(G16:G21,J16:J21,L16:L21,U16:U21)</f>
        <v>5207.3600000000006</v>
      </c>
      <c r="W16" s="108"/>
      <c r="X16"/>
      <c r="Y16"/>
      <c r="Z16"/>
      <c r="AA16"/>
      <c r="AB16"/>
      <c r="AC16"/>
      <c r="AD16"/>
      <c r="AE16"/>
      <c r="AF16"/>
      <c r="AG16"/>
      <c r="AH16"/>
      <c r="AI16"/>
      <c r="AJ16"/>
      <c r="AK16"/>
      <c r="AL16"/>
      <c r="AM16"/>
      <c r="AN16"/>
      <c r="AO16"/>
      <c r="AP16"/>
      <c r="AQ16" s="40"/>
      <c r="AR16" s="40"/>
      <c r="AS16" s="40"/>
      <c r="AT16" s="40"/>
      <c r="AU16" s="40"/>
      <c r="AV16" s="40"/>
      <c r="AW16" s="41"/>
      <c r="AX16" s="41"/>
      <c r="AY16" s="41"/>
      <c r="AZ16" s="41"/>
      <c r="BA16" s="41"/>
      <c r="BB16" s="41"/>
      <c r="BC16" s="41"/>
      <c r="BD16" s="41"/>
      <c r="BE16" s="41"/>
      <c r="BF16" s="41"/>
      <c r="BG16" s="41"/>
      <c r="BH16" s="41"/>
      <c r="BI16" s="41"/>
      <c r="BJ16" s="41"/>
      <c r="BK16" s="41"/>
      <c r="BL16" s="41"/>
      <c r="BM16" s="41"/>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row>
    <row r="17" spans="1:1054" s="39" customFormat="1" ht="15.75" customHeight="1" outlineLevel="1">
      <c r="A17" s="274" t="s">
        <v>159</v>
      </c>
      <c r="B17" s="650"/>
      <c r="C17" s="650"/>
      <c r="D17" s="484">
        <v>3</v>
      </c>
      <c r="E17" s="313" t="s">
        <v>306</v>
      </c>
      <c r="F17" s="489">
        <v>250</v>
      </c>
      <c r="G17" s="328">
        <f t="shared" si="0"/>
        <v>750</v>
      </c>
      <c r="H17" s="419"/>
      <c r="I17" s="264"/>
      <c r="J17" s="440" t="str">
        <f t="shared" si="2"/>
        <v/>
      </c>
      <c r="K17" s="134">
        <f t="shared" si="1"/>
        <v>3</v>
      </c>
      <c r="L17" s="328">
        <f t="shared" ref="L17" si="8">IF(K17&lt;&gt;"",K17*$L$5,"")</f>
        <v>180</v>
      </c>
      <c r="M17" s="102"/>
      <c r="N17" s="109">
        <v>800</v>
      </c>
      <c r="O17" s="106">
        <v>3</v>
      </c>
      <c r="P17" s="99">
        <f t="shared" si="3"/>
        <v>2400</v>
      </c>
      <c r="Q17" s="102"/>
      <c r="R17" s="109"/>
      <c r="S17" s="106"/>
      <c r="T17" s="99">
        <f t="shared" si="4"/>
        <v>0</v>
      </c>
      <c r="U17" s="440">
        <f t="shared" si="5"/>
        <v>2400</v>
      </c>
      <c r="V17" s="836"/>
      <c r="W17" s="109"/>
      <c r="X17"/>
      <c r="Y17"/>
      <c r="Z17"/>
      <c r="AA17"/>
      <c r="AB17"/>
      <c r="AC17"/>
      <c r="AD17"/>
      <c r="AE17"/>
      <c r="AF17"/>
      <c r="AG17"/>
      <c r="AH17"/>
      <c r="AI17"/>
      <c r="AJ17"/>
      <c r="AK17"/>
      <c r="AL17"/>
      <c r="AM17"/>
      <c r="AN17"/>
      <c r="AO17"/>
      <c r="AP17"/>
      <c r="AQ17" s="40"/>
      <c r="AR17" s="40"/>
      <c r="AS17" s="40"/>
      <c r="AT17" s="40"/>
      <c r="AU17" s="40"/>
      <c r="AV17" s="40"/>
      <c r="AW17" s="41"/>
      <c r="AX17" s="41"/>
      <c r="AY17" s="41"/>
      <c r="AZ17" s="41"/>
      <c r="BA17" s="41"/>
      <c r="BB17" s="41"/>
      <c r="BC17" s="41"/>
      <c r="BD17" s="41"/>
      <c r="BE17" s="41"/>
      <c r="BF17" s="41"/>
      <c r="BG17" s="41"/>
      <c r="BH17" s="41"/>
      <c r="BI17" s="41"/>
      <c r="BJ17" s="41"/>
      <c r="BK17" s="41"/>
      <c r="BL17" s="41"/>
      <c r="BM17" s="41"/>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c r="ANM17" s="38"/>
      <c r="ANN17" s="38"/>
    </row>
    <row r="18" spans="1:1054" s="445" customFormat="1" ht="15.75" customHeight="1" outlineLevel="1">
      <c r="A18" s="274" t="s">
        <v>160</v>
      </c>
      <c r="B18" s="650"/>
      <c r="C18" s="650"/>
      <c r="D18" s="484"/>
      <c r="E18" s="313"/>
      <c r="F18" s="489"/>
      <c r="G18" s="328" t="str">
        <f t="shared" si="0"/>
        <v/>
      </c>
      <c r="H18" s="419"/>
      <c r="I18" s="262"/>
      <c r="J18" s="440" t="str">
        <f t="shared" si="2"/>
        <v/>
      </c>
      <c r="K18" s="134" t="str">
        <f t="shared" si="1"/>
        <v/>
      </c>
      <c r="L18" s="328" t="str">
        <f t="shared" ref="L18" si="9">IF(K18&lt;&gt;"",K18*$L$6,"")</f>
        <v/>
      </c>
      <c r="M18" s="102"/>
      <c r="N18" s="441"/>
      <c r="O18" s="442"/>
      <c r="P18" s="443">
        <f t="shared" si="3"/>
        <v>0</v>
      </c>
      <c r="Q18" s="102"/>
      <c r="R18" s="441"/>
      <c r="S18" s="442"/>
      <c r="T18" s="443">
        <f t="shared" si="4"/>
        <v>0</v>
      </c>
      <c r="U18" s="495">
        <f t="shared" si="5"/>
        <v>0</v>
      </c>
      <c r="V18" s="836"/>
      <c r="W18" s="441"/>
      <c r="X18"/>
      <c r="Y18"/>
      <c r="Z18"/>
      <c r="AA18"/>
      <c r="AB18"/>
      <c r="AC18"/>
      <c r="AD18"/>
      <c r="AE18"/>
      <c r="AF18"/>
      <c r="AG18"/>
      <c r="AH18"/>
      <c r="AI18"/>
      <c r="AJ18"/>
      <c r="AK18"/>
      <c r="AL18"/>
      <c r="AM18"/>
      <c r="AN18"/>
      <c r="AO18"/>
      <c r="AP18"/>
      <c r="AQ18" s="446"/>
      <c r="AR18" s="446"/>
      <c r="AS18" s="446"/>
      <c r="AT18" s="446"/>
      <c r="AU18" s="446"/>
      <c r="AV18" s="446"/>
      <c r="AW18" s="447"/>
      <c r="AX18" s="447"/>
      <c r="AY18" s="447"/>
      <c r="AZ18" s="447"/>
      <c r="BA18" s="447"/>
      <c r="BB18" s="447"/>
      <c r="BC18" s="447"/>
      <c r="BD18" s="447"/>
      <c r="BE18" s="447"/>
      <c r="BF18" s="447"/>
      <c r="BG18" s="447"/>
      <c r="BH18" s="447"/>
      <c r="BI18" s="447"/>
      <c r="BJ18" s="447"/>
      <c r="BK18" s="447"/>
      <c r="BL18" s="447"/>
      <c r="BM18" s="447"/>
    </row>
    <row r="19" spans="1:1054" s="39" customFormat="1" ht="15.75" customHeight="1" outlineLevel="1">
      <c r="A19" s="426" t="s">
        <v>158</v>
      </c>
      <c r="B19" s="650"/>
      <c r="C19" s="650"/>
      <c r="D19" s="485"/>
      <c r="E19" s="430"/>
      <c r="F19" s="488"/>
      <c r="G19" s="432" t="str">
        <f t="shared" si="0"/>
        <v/>
      </c>
      <c r="H19" s="434"/>
      <c r="I19" s="435"/>
      <c r="J19" s="440" t="str">
        <f t="shared" si="2"/>
        <v/>
      </c>
      <c r="K19" s="286" t="str">
        <f t="shared" si="1"/>
        <v/>
      </c>
      <c r="L19" s="432" t="str">
        <f t="shared" ref="L19" si="10">IF(K19&lt;&gt;"",K19*$L$7,"")</f>
        <v/>
      </c>
      <c r="M19" s="436"/>
      <c r="N19" s="437"/>
      <c r="O19" s="438"/>
      <c r="P19" s="439">
        <f t="shared" si="3"/>
        <v>0</v>
      </c>
      <c r="Q19" s="436"/>
      <c r="R19" s="437"/>
      <c r="S19" s="438"/>
      <c r="T19" s="439">
        <f t="shared" si="4"/>
        <v>0</v>
      </c>
      <c r="U19" s="496">
        <f t="shared" si="5"/>
        <v>0</v>
      </c>
      <c r="V19" s="836"/>
      <c r="W19" s="437"/>
      <c r="X19"/>
      <c r="Y19"/>
      <c r="Z19"/>
      <c r="AA19"/>
      <c r="AB19"/>
      <c r="AC19"/>
      <c r="AD19"/>
      <c r="AE19"/>
      <c r="AF19"/>
      <c r="AG19"/>
      <c r="AH19"/>
      <c r="AI19"/>
      <c r="AJ19"/>
      <c r="AK19"/>
      <c r="AL19"/>
      <c r="AM19"/>
      <c r="AN19"/>
      <c r="AO19"/>
      <c r="AP19"/>
      <c r="AQ19" s="40"/>
      <c r="AR19" s="40"/>
      <c r="AS19" s="40"/>
      <c r="AT19" s="40"/>
      <c r="AU19" s="40"/>
      <c r="AV19" s="40"/>
      <c r="AW19" s="41"/>
      <c r="AX19" s="41"/>
      <c r="AY19" s="41"/>
      <c r="AZ19" s="41"/>
      <c r="BA19" s="41"/>
      <c r="BB19" s="41"/>
      <c r="BC19" s="41"/>
      <c r="BD19" s="41"/>
      <c r="BE19" s="41"/>
      <c r="BF19" s="41"/>
      <c r="BG19" s="41"/>
      <c r="BH19" s="41"/>
      <c r="BI19" s="41"/>
      <c r="BJ19" s="41"/>
      <c r="BK19" s="41"/>
      <c r="BL19" s="41"/>
      <c r="BM19" s="41"/>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row>
    <row r="20" spans="1:1054" s="39" customFormat="1" ht="15" customHeight="1" outlineLevel="1">
      <c r="A20" s="274" t="s">
        <v>159</v>
      </c>
      <c r="B20" s="650"/>
      <c r="C20" s="650"/>
      <c r="D20" s="484">
        <v>2</v>
      </c>
      <c r="E20" s="313" t="s">
        <v>304</v>
      </c>
      <c r="F20" s="489">
        <v>175</v>
      </c>
      <c r="G20" s="328">
        <f t="shared" si="0"/>
        <v>350</v>
      </c>
      <c r="H20" s="419">
        <v>2</v>
      </c>
      <c r="I20" s="264">
        <v>120</v>
      </c>
      <c r="J20" s="440">
        <f t="shared" si="2"/>
        <v>83</v>
      </c>
      <c r="K20" s="134">
        <f t="shared" si="1"/>
        <v>2</v>
      </c>
      <c r="L20" s="328">
        <f t="shared" ref="L20" si="11">IF(K20&lt;&gt;"",K20*$L$8,"")</f>
        <v>150</v>
      </c>
      <c r="M20" s="102"/>
      <c r="N20" s="109"/>
      <c r="O20" s="106"/>
      <c r="P20" s="99">
        <f t="shared" si="3"/>
        <v>0</v>
      </c>
      <c r="Q20" s="102"/>
      <c r="R20" s="109"/>
      <c r="S20" s="106"/>
      <c r="T20" s="99">
        <f t="shared" si="4"/>
        <v>0</v>
      </c>
      <c r="U20" s="440">
        <f t="shared" si="5"/>
        <v>0</v>
      </c>
      <c r="V20" s="836"/>
      <c r="W20" s="109"/>
      <c r="X20"/>
      <c r="Y20"/>
      <c r="Z20"/>
      <c r="AA20"/>
      <c r="AB20"/>
      <c r="AC20"/>
      <c r="AD20"/>
      <c r="AE20"/>
      <c r="AF20"/>
      <c r="AG20"/>
      <c r="AH20"/>
      <c r="AI20"/>
      <c r="AJ20"/>
      <c r="AK20"/>
      <c r="AL20"/>
      <c r="AM20"/>
      <c r="AN20"/>
      <c r="AO20"/>
      <c r="AP20"/>
      <c r="AQ20" s="40"/>
      <c r="AR20" s="40"/>
      <c r="AS20" s="40"/>
      <c r="AT20" s="40"/>
      <c r="AU20" s="40"/>
      <c r="AV20" s="40"/>
      <c r="AW20" s="41"/>
      <c r="AX20" s="41"/>
      <c r="AY20" s="41"/>
      <c r="AZ20" s="41"/>
      <c r="BA20" s="41"/>
      <c r="BB20" s="41"/>
      <c r="BC20" s="41"/>
      <c r="BD20" s="41"/>
      <c r="BE20" s="41"/>
      <c r="BF20" s="41"/>
      <c r="BG20" s="41"/>
      <c r="BH20" s="41"/>
      <c r="BI20" s="41"/>
      <c r="BJ20" s="41"/>
      <c r="BK20" s="41"/>
      <c r="BL20" s="41"/>
      <c r="BM20" s="41"/>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row>
    <row r="21" spans="1:1054" s="90" customFormat="1" ht="15.75" customHeight="1" outlineLevel="1" thickBot="1">
      <c r="A21" s="275" t="s">
        <v>160</v>
      </c>
      <c r="B21" s="651"/>
      <c r="C21" s="651"/>
      <c r="D21" s="486">
        <v>2</v>
      </c>
      <c r="E21" s="319" t="s">
        <v>305</v>
      </c>
      <c r="F21" s="490">
        <v>270.68</v>
      </c>
      <c r="G21" s="329">
        <f t="shared" si="0"/>
        <v>541.36</v>
      </c>
      <c r="H21" s="419">
        <v>2</v>
      </c>
      <c r="I21" s="262">
        <v>120</v>
      </c>
      <c r="J21" s="332">
        <f t="shared" si="2"/>
        <v>83</v>
      </c>
      <c r="K21" s="325">
        <f t="shared" si="1"/>
        <v>2</v>
      </c>
      <c r="L21" s="329">
        <f t="shared" ref="L21" si="12">IF(K21&lt;&gt;"",K21*$L$9,"")</f>
        <v>240</v>
      </c>
      <c r="M21" s="102"/>
      <c r="N21" s="110"/>
      <c r="O21" s="107"/>
      <c r="P21" s="100">
        <f t="shared" si="3"/>
        <v>0</v>
      </c>
      <c r="Q21" s="102"/>
      <c r="R21" s="110"/>
      <c r="S21" s="107"/>
      <c r="T21" s="100">
        <f t="shared" si="4"/>
        <v>0</v>
      </c>
      <c r="U21" s="497">
        <f t="shared" si="5"/>
        <v>0</v>
      </c>
      <c r="V21" s="837"/>
      <c r="W21" s="110"/>
      <c r="X21"/>
      <c r="Y21"/>
      <c r="Z21"/>
      <c r="AA21"/>
      <c r="AB21"/>
      <c r="AC21"/>
      <c r="AD21"/>
      <c r="AE21"/>
      <c r="AF21"/>
      <c r="AG21"/>
      <c r="AH21"/>
      <c r="AI21"/>
      <c r="AJ21"/>
      <c r="AK21"/>
      <c r="AL21"/>
      <c r="AM21"/>
      <c r="AN21"/>
      <c r="AO21"/>
      <c r="AP21"/>
      <c r="AQ21" s="40"/>
      <c r="AR21" s="40"/>
      <c r="AS21" s="40"/>
      <c r="AT21" s="40"/>
      <c r="AU21" s="40"/>
      <c r="AV21" s="40"/>
      <c r="AW21" s="91"/>
      <c r="AX21" s="91"/>
      <c r="AY21" s="91"/>
      <c r="AZ21" s="91"/>
      <c r="BA21" s="91"/>
      <c r="BB21" s="91"/>
      <c r="BC21" s="91"/>
      <c r="BD21" s="91"/>
      <c r="BE21" s="91"/>
      <c r="BF21" s="91"/>
      <c r="BG21" s="91"/>
      <c r="BH21" s="91"/>
      <c r="BI21" s="91"/>
      <c r="BJ21" s="91"/>
      <c r="BK21" s="91"/>
      <c r="BL21" s="91"/>
      <c r="BM21" s="91"/>
    </row>
    <row r="22" spans="1:1054" s="39" customFormat="1" ht="15" customHeight="1" outlineLevel="1">
      <c r="A22" s="273" t="s">
        <v>158</v>
      </c>
      <c r="B22" s="649"/>
      <c r="C22" s="649"/>
      <c r="D22" s="483"/>
      <c r="E22" s="308"/>
      <c r="F22" s="488"/>
      <c r="G22" s="327" t="str">
        <f t="shared" si="0"/>
        <v/>
      </c>
      <c r="H22" s="418"/>
      <c r="I22" s="263"/>
      <c r="J22" s="440" t="str">
        <f t="shared" si="2"/>
        <v/>
      </c>
      <c r="K22" s="286" t="str">
        <f t="shared" si="1"/>
        <v/>
      </c>
      <c r="L22" s="327" t="str">
        <f t="shared" ref="L22" si="13">IF(K22&lt;&gt;"",K22*$L$4,"")</f>
        <v/>
      </c>
      <c r="M22" s="101"/>
      <c r="N22" s="108"/>
      <c r="O22" s="105"/>
      <c r="P22" s="287">
        <f t="shared" si="3"/>
        <v>0</v>
      </c>
      <c r="Q22" s="101"/>
      <c r="R22" s="108"/>
      <c r="S22" s="105"/>
      <c r="T22" s="287">
        <f t="shared" si="4"/>
        <v>0</v>
      </c>
      <c r="U22" s="494">
        <f t="shared" si="5"/>
        <v>0</v>
      </c>
      <c r="V22" s="835">
        <f t="shared" ref="V22" si="14">SUM(G22:G27,J22:J27,L22:L27,U22:U27)</f>
        <v>0</v>
      </c>
      <c r="W22" s="108"/>
      <c r="X22"/>
      <c r="Y22"/>
      <c r="Z22"/>
      <c r="AA22"/>
      <c r="AB22"/>
      <c r="AC22"/>
      <c r="AD22"/>
      <c r="AE22"/>
      <c r="AF22"/>
      <c r="AG22"/>
      <c r="AH22"/>
      <c r="AI22"/>
      <c r="AJ22"/>
      <c r="AK22"/>
      <c r="AL22"/>
      <c r="AM22"/>
      <c r="AN22"/>
      <c r="AO22"/>
      <c r="AP22"/>
      <c r="AQ22" s="40"/>
      <c r="AR22" s="40"/>
      <c r="AS22" s="40"/>
      <c r="AT22" s="40"/>
      <c r="AU22" s="40"/>
      <c r="AV22" s="40"/>
      <c r="AW22" s="41"/>
      <c r="AX22" s="41"/>
      <c r="AY22" s="41"/>
      <c r="AZ22" s="41"/>
      <c r="BA22" s="41"/>
      <c r="BB22" s="41"/>
      <c r="BC22" s="41"/>
      <c r="BD22" s="41"/>
      <c r="BE22" s="41"/>
      <c r="BF22" s="41"/>
      <c r="BG22" s="41"/>
      <c r="BH22" s="41"/>
      <c r="BI22" s="41"/>
      <c r="BJ22" s="41"/>
      <c r="BK22" s="41"/>
      <c r="BL22" s="41"/>
      <c r="BM22" s="41"/>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row>
    <row r="23" spans="1:1054" s="39" customFormat="1" ht="15.75" customHeight="1" outlineLevel="1">
      <c r="A23" s="274" t="s">
        <v>159</v>
      </c>
      <c r="B23" s="650"/>
      <c r="C23" s="650"/>
      <c r="D23" s="484"/>
      <c r="E23" s="313"/>
      <c r="F23" s="489"/>
      <c r="G23" s="328" t="str">
        <f t="shared" si="0"/>
        <v/>
      </c>
      <c r="H23" s="419"/>
      <c r="I23" s="264"/>
      <c r="J23" s="440" t="str">
        <f t="shared" si="2"/>
        <v/>
      </c>
      <c r="K23" s="134" t="str">
        <f t="shared" si="1"/>
        <v/>
      </c>
      <c r="L23" s="328" t="str">
        <f t="shared" ref="L23" si="15">IF(K23&lt;&gt;"",K23*$L$5,"")</f>
        <v/>
      </c>
      <c r="M23" s="102"/>
      <c r="N23" s="109"/>
      <c r="O23" s="106"/>
      <c r="P23" s="99">
        <f t="shared" si="3"/>
        <v>0</v>
      </c>
      <c r="Q23" s="102"/>
      <c r="R23" s="109"/>
      <c r="S23" s="106"/>
      <c r="T23" s="99">
        <f t="shared" si="4"/>
        <v>0</v>
      </c>
      <c r="U23" s="440">
        <f t="shared" si="5"/>
        <v>0</v>
      </c>
      <c r="V23" s="836"/>
      <c r="W23" s="109"/>
      <c r="X23"/>
      <c r="Y23"/>
      <c r="Z23"/>
      <c r="AA23"/>
      <c r="AB23"/>
      <c r="AC23"/>
      <c r="AD23"/>
      <c r="AE23"/>
      <c r="AF23"/>
      <c r="AG23"/>
      <c r="AH23"/>
      <c r="AI23"/>
      <c r="AJ23"/>
      <c r="AK23"/>
      <c r="AL23"/>
      <c r="AM23"/>
      <c r="AN23"/>
      <c r="AO23"/>
      <c r="AP23"/>
      <c r="AQ23" s="40"/>
      <c r="AR23" s="40"/>
      <c r="AS23" s="40"/>
      <c r="AT23" s="40"/>
      <c r="AU23" s="40"/>
      <c r="AV23" s="40"/>
      <c r="AW23" s="41"/>
      <c r="AX23" s="41"/>
      <c r="AY23" s="41"/>
      <c r="AZ23" s="41"/>
      <c r="BA23" s="41"/>
      <c r="BB23" s="41"/>
      <c r="BC23" s="41"/>
      <c r="BD23" s="41"/>
      <c r="BE23" s="41"/>
      <c r="BF23" s="41"/>
      <c r="BG23" s="41"/>
      <c r="BH23" s="41"/>
      <c r="BI23" s="41"/>
      <c r="BJ23" s="41"/>
      <c r="BK23" s="41"/>
      <c r="BL23" s="41"/>
      <c r="BM23" s="41"/>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row>
    <row r="24" spans="1:1054" s="445" customFormat="1" ht="15.75" customHeight="1" outlineLevel="1">
      <c r="A24" s="274" t="s">
        <v>160</v>
      </c>
      <c r="B24" s="650"/>
      <c r="C24" s="650"/>
      <c r="D24" s="484"/>
      <c r="E24" s="313"/>
      <c r="F24" s="489"/>
      <c r="G24" s="328" t="str">
        <f t="shared" si="0"/>
        <v/>
      </c>
      <c r="H24" s="419"/>
      <c r="I24" s="262"/>
      <c r="J24" s="440" t="str">
        <f t="shared" si="2"/>
        <v/>
      </c>
      <c r="K24" s="134" t="str">
        <f t="shared" si="1"/>
        <v/>
      </c>
      <c r="L24" s="328" t="str">
        <f t="shared" ref="L24" si="16">IF(K24&lt;&gt;"",K24*$L$6,"")</f>
        <v/>
      </c>
      <c r="M24" s="102"/>
      <c r="N24" s="441"/>
      <c r="O24" s="442"/>
      <c r="P24" s="443">
        <f t="shared" si="3"/>
        <v>0</v>
      </c>
      <c r="Q24" s="102"/>
      <c r="R24" s="441"/>
      <c r="S24" s="442"/>
      <c r="T24" s="443">
        <f t="shared" si="4"/>
        <v>0</v>
      </c>
      <c r="U24" s="495">
        <f t="shared" si="5"/>
        <v>0</v>
      </c>
      <c r="V24" s="836"/>
      <c r="W24" s="441"/>
      <c r="X24"/>
      <c r="Y24"/>
      <c r="Z24"/>
      <c r="AA24"/>
      <c r="AB24"/>
      <c r="AC24"/>
      <c r="AD24"/>
      <c r="AE24"/>
      <c r="AF24"/>
      <c r="AG24"/>
      <c r="AH24"/>
      <c r="AI24"/>
      <c r="AJ24"/>
      <c r="AK24"/>
      <c r="AL24"/>
      <c r="AM24"/>
      <c r="AN24"/>
      <c r="AO24"/>
      <c r="AP24"/>
      <c r="AQ24" s="446"/>
      <c r="AR24" s="446"/>
      <c r="AS24" s="446"/>
      <c r="AT24" s="446"/>
      <c r="AU24" s="446"/>
      <c r="AV24" s="446"/>
      <c r="AW24" s="447"/>
      <c r="AX24" s="447"/>
      <c r="AY24" s="447"/>
      <c r="AZ24" s="447"/>
      <c r="BA24" s="447"/>
      <c r="BB24" s="447"/>
      <c r="BC24" s="447"/>
      <c r="BD24" s="447"/>
      <c r="BE24" s="447"/>
      <c r="BF24" s="447"/>
      <c r="BG24" s="447"/>
      <c r="BH24" s="447"/>
      <c r="BI24" s="447"/>
      <c r="BJ24" s="447"/>
      <c r="BK24" s="447"/>
      <c r="BL24" s="447"/>
      <c r="BM24" s="447"/>
    </row>
    <row r="25" spans="1:1054" s="39" customFormat="1" ht="15.75" customHeight="1" outlineLevel="1">
      <c r="A25" s="426" t="s">
        <v>158</v>
      </c>
      <c r="B25" s="650"/>
      <c r="C25" s="650"/>
      <c r="D25" s="485"/>
      <c r="E25" s="430"/>
      <c r="F25" s="488"/>
      <c r="G25" s="432" t="str">
        <f t="shared" si="0"/>
        <v/>
      </c>
      <c r="H25" s="434"/>
      <c r="I25" s="435"/>
      <c r="J25" s="440" t="str">
        <f t="shared" si="2"/>
        <v/>
      </c>
      <c r="K25" s="286" t="str">
        <f t="shared" si="1"/>
        <v/>
      </c>
      <c r="L25" s="432" t="str">
        <f t="shared" ref="L25" si="17">IF(K25&lt;&gt;"",K25*$L$7,"")</f>
        <v/>
      </c>
      <c r="M25" s="436"/>
      <c r="N25" s="437"/>
      <c r="O25" s="438"/>
      <c r="P25" s="439">
        <f t="shared" si="3"/>
        <v>0</v>
      </c>
      <c r="Q25" s="436"/>
      <c r="R25" s="437"/>
      <c r="S25" s="438"/>
      <c r="T25" s="439">
        <f t="shared" si="4"/>
        <v>0</v>
      </c>
      <c r="U25" s="496">
        <f t="shared" si="5"/>
        <v>0</v>
      </c>
      <c r="V25" s="836"/>
      <c r="W25" s="437"/>
      <c r="X25"/>
      <c r="Y25"/>
      <c r="Z25"/>
      <c r="AA25"/>
      <c r="AB25"/>
      <c r="AC25"/>
      <c r="AD25"/>
      <c r="AE25"/>
      <c r="AF25"/>
      <c r="AG25"/>
      <c r="AH25"/>
      <c r="AI25"/>
      <c r="AJ25"/>
      <c r="AK25"/>
      <c r="AL25"/>
      <c r="AM25"/>
      <c r="AN25"/>
      <c r="AO25"/>
      <c r="AP25"/>
      <c r="AQ25" s="40"/>
      <c r="AR25" s="40"/>
      <c r="AS25" s="40"/>
      <c r="AT25" s="40"/>
      <c r="AU25" s="40"/>
      <c r="AV25" s="40"/>
      <c r="AW25" s="41"/>
      <c r="AX25" s="41"/>
      <c r="AY25" s="41"/>
      <c r="AZ25" s="41"/>
      <c r="BA25" s="41"/>
      <c r="BB25" s="41"/>
      <c r="BC25" s="41"/>
      <c r="BD25" s="41"/>
      <c r="BE25" s="41"/>
      <c r="BF25" s="41"/>
      <c r="BG25" s="41"/>
      <c r="BH25" s="41"/>
      <c r="BI25" s="41"/>
      <c r="BJ25" s="41"/>
      <c r="BK25" s="41"/>
      <c r="BL25" s="41"/>
      <c r="BM25" s="41"/>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c r="ANM25" s="38"/>
      <c r="ANN25" s="38"/>
    </row>
    <row r="26" spans="1:1054" s="39" customFormat="1" ht="15" customHeight="1" outlineLevel="1">
      <c r="A26" s="274" t="s">
        <v>159</v>
      </c>
      <c r="B26" s="650"/>
      <c r="C26" s="650"/>
      <c r="D26" s="484"/>
      <c r="E26" s="313"/>
      <c r="F26" s="489"/>
      <c r="G26" s="328" t="str">
        <f t="shared" si="0"/>
        <v/>
      </c>
      <c r="H26" s="419"/>
      <c r="I26" s="264"/>
      <c r="J26" s="440" t="str">
        <f t="shared" si="2"/>
        <v/>
      </c>
      <c r="K26" s="134" t="str">
        <f t="shared" si="1"/>
        <v/>
      </c>
      <c r="L26" s="328" t="str">
        <f t="shared" ref="L26" si="18">IF(K26&lt;&gt;"",K26*$L$8,"")</f>
        <v/>
      </c>
      <c r="M26" s="102"/>
      <c r="N26" s="109"/>
      <c r="O26" s="106"/>
      <c r="P26" s="99">
        <f t="shared" si="3"/>
        <v>0</v>
      </c>
      <c r="Q26" s="102"/>
      <c r="R26" s="109"/>
      <c r="S26" s="106"/>
      <c r="T26" s="99">
        <f t="shared" si="4"/>
        <v>0</v>
      </c>
      <c r="U26" s="440">
        <f t="shared" si="5"/>
        <v>0</v>
      </c>
      <c r="V26" s="836"/>
      <c r="W26" s="109"/>
      <c r="X26"/>
      <c r="Y26"/>
      <c r="Z26"/>
      <c r="AA26"/>
      <c r="AB26"/>
      <c r="AC26"/>
      <c r="AD26"/>
      <c r="AE26"/>
      <c r="AF26"/>
      <c r="AG26"/>
      <c r="AH26"/>
      <c r="AI26"/>
      <c r="AJ26"/>
      <c r="AK26"/>
      <c r="AL26"/>
      <c r="AM26"/>
      <c r="AN26"/>
      <c r="AO26"/>
      <c r="AP26"/>
      <c r="AQ26" s="40"/>
      <c r="AR26" s="40"/>
      <c r="AS26" s="40"/>
      <c r="AT26" s="40"/>
      <c r="AU26" s="40"/>
      <c r="AV26" s="40"/>
      <c r="AW26" s="41"/>
      <c r="AX26" s="41"/>
      <c r="AY26" s="41"/>
      <c r="AZ26" s="41"/>
      <c r="BA26" s="41"/>
      <c r="BB26" s="41"/>
      <c r="BC26" s="41"/>
      <c r="BD26" s="41"/>
      <c r="BE26" s="41"/>
      <c r="BF26" s="41"/>
      <c r="BG26" s="41"/>
      <c r="BH26" s="41"/>
      <c r="BI26" s="41"/>
      <c r="BJ26" s="41"/>
      <c r="BK26" s="41"/>
      <c r="BL26" s="41"/>
      <c r="BM26" s="41"/>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c r="ANM26" s="38"/>
      <c r="ANN26" s="38"/>
    </row>
    <row r="27" spans="1:1054" s="90" customFormat="1" ht="15.75" customHeight="1" outlineLevel="1" thickBot="1">
      <c r="A27" s="275" t="s">
        <v>160</v>
      </c>
      <c r="B27" s="651"/>
      <c r="C27" s="651"/>
      <c r="D27" s="486"/>
      <c r="E27" s="319"/>
      <c r="F27" s="490"/>
      <c r="G27" s="329" t="str">
        <f t="shared" si="0"/>
        <v/>
      </c>
      <c r="H27" s="419"/>
      <c r="I27" s="262"/>
      <c r="J27" s="332" t="str">
        <f t="shared" si="2"/>
        <v/>
      </c>
      <c r="K27" s="325" t="str">
        <f t="shared" si="1"/>
        <v/>
      </c>
      <c r="L27" s="329" t="str">
        <f t="shared" ref="L27" si="19">IF(K27&lt;&gt;"",K27*$L$9,"")</f>
        <v/>
      </c>
      <c r="M27" s="102"/>
      <c r="N27" s="110"/>
      <c r="O27" s="107"/>
      <c r="P27" s="100">
        <f t="shared" si="3"/>
        <v>0</v>
      </c>
      <c r="Q27" s="102"/>
      <c r="R27" s="110"/>
      <c r="S27" s="107"/>
      <c r="T27" s="100">
        <f t="shared" si="4"/>
        <v>0</v>
      </c>
      <c r="U27" s="497">
        <f t="shared" si="5"/>
        <v>0</v>
      </c>
      <c r="V27" s="837"/>
      <c r="W27" s="110"/>
      <c r="X27"/>
      <c r="Y27"/>
      <c r="Z27"/>
      <c r="AA27"/>
      <c r="AB27"/>
      <c r="AC27"/>
      <c r="AD27"/>
      <c r="AE27"/>
      <c r="AF27"/>
      <c r="AG27"/>
      <c r="AH27"/>
      <c r="AI27"/>
      <c r="AJ27"/>
      <c r="AK27"/>
      <c r="AL27"/>
      <c r="AM27"/>
      <c r="AN27"/>
      <c r="AO27"/>
      <c r="AP27"/>
      <c r="AQ27" s="40"/>
      <c r="AR27" s="40"/>
      <c r="AS27" s="40"/>
      <c r="AT27" s="40"/>
      <c r="AU27" s="40"/>
      <c r="AV27" s="40"/>
      <c r="AW27" s="91"/>
      <c r="AX27" s="91"/>
      <c r="AY27" s="91"/>
      <c r="AZ27" s="91"/>
      <c r="BA27" s="91"/>
      <c r="BB27" s="91"/>
      <c r="BC27" s="91"/>
      <c r="BD27" s="91"/>
      <c r="BE27" s="91"/>
      <c r="BF27" s="91"/>
      <c r="BG27" s="91"/>
      <c r="BH27" s="91"/>
      <c r="BI27" s="91"/>
      <c r="BJ27" s="91"/>
      <c r="BK27" s="91"/>
      <c r="BL27" s="91"/>
      <c r="BM27" s="91"/>
    </row>
    <row r="28" spans="1:1054" s="39" customFormat="1" ht="15" customHeight="1" outlineLevel="1">
      <c r="A28" s="273" t="s">
        <v>158</v>
      </c>
      <c r="B28" s="649"/>
      <c r="C28" s="649"/>
      <c r="D28" s="483"/>
      <c r="E28" s="308"/>
      <c r="F28" s="488"/>
      <c r="G28" s="327" t="str">
        <f t="shared" si="0"/>
        <v/>
      </c>
      <c r="H28" s="418"/>
      <c r="I28" s="263"/>
      <c r="J28" s="440" t="str">
        <f t="shared" si="2"/>
        <v/>
      </c>
      <c r="K28" s="286" t="str">
        <f t="shared" si="1"/>
        <v/>
      </c>
      <c r="L28" s="327" t="str">
        <f t="shared" ref="L28" si="20">IF(K28&lt;&gt;"",K28*$L$4,"")</f>
        <v/>
      </c>
      <c r="M28" s="101"/>
      <c r="N28" s="108"/>
      <c r="O28" s="105"/>
      <c r="P28" s="287">
        <f t="shared" si="3"/>
        <v>0</v>
      </c>
      <c r="Q28" s="101"/>
      <c r="R28" s="108"/>
      <c r="S28" s="105"/>
      <c r="T28" s="287">
        <f t="shared" si="4"/>
        <v>0</v>
      </c>
      <c r="U28" s="494">
        <f t="shared" si="5"/>
        <v>0</v>
      </c>
      <c r="V28" s="835">
        <f t="shared" ref="V28" si="21">SUM(G28:G33,J28:J33,L28:L33,U28:U33)</f>
        <v>0</v>
      </c>
      <c r="W28" s="108"/>
      <c r="X28"/>
      <c r="Y28"/>
      <c r="Z28"/>
      <c r="AA28"/>
      <c r="AB28"/>
      <c r="AC28"/>
      <c r="AD28"/>
      <c r="AE28"/>
      <c r="AF28"/>
      <c r="AG28"/>
      <c r="AH28"/>
      <c r="AI28"/>
      <c r="AJ28"/>
      <c r="AK28"/>
      <c r="AL28"/>
      <c r="AM28"/>
      <c r="AN28"/>
      <c r="AO28"/>
      <c r="AP28"/>
      <c r="AQ28" s="40"/>
      <c r="AR28" s="40"/>
      <c r="AS28" s="40"/>
      <c r="AT28" s="40"/>
      <c r="AU28" s="40"/>
      <c r="AV28" s="40"/>
      <c r="AW28" s="41"/>
      <c r="AX28" s="41"/>
      <c r="AY28" s="41"/>
      <c r="AZ28" s="41"/>
      <c r="BA28" s="41"/>
      <c r="BB28" s="41"/>
      <c r="BC28" s="41"/>
      <c r="BD28" s="41"/>
      <c r="BE28" s="41"/>
      <c r="BF28" s="41"/>
      <c r="BG28" s="41"/>
      <c r="BH28" s="41"/>
      <c r="BI28" s="41"/>
      <c r="BJ28" s="41"/>
      <c r="BK28" s="41"/>
      <c r="BL28" s="41"/>
      <c r="BM28" s="41"/>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c r="ANM28" s="38"/>
      <c r="ANN28" s="38"/>
    </row>
    <row r="29" spans="1:1054" s="39" customFormat="1" ht="15.75" customHeight="1" outlineLevel="1">
      <c r="A29" s="274" t="s">
        <v>159</v>
      </c>
      <c r="B29" s="650"/>
      <c r="C29" s="650"/>
      <c r="D29" s="484"/>
      <c r="E29" s="313"/>
      <c r="F29" s="489"/>
      <c r="G29" s="328" t="str">
        <f t="shared" si="0"/>
        <v/>
      </c>
      <c r="H29" s="419"/>
      <c r="I29" s="264"/>
      <c r="J29" s="440" t="str">
        <f t="shared" si="2"/>
        <v/>
      </c>
      <c r="K29" s="134" t="str">
        <f t="shared" si="1"/>
        <v/>
      </c>
      <c r="L29" s="328" t="str">
        <f t="shared" ref="L29" si="22">IF(K29&lt;&gt;"",K29*$L$5,"")</f>
        <v/>
      </c>
      <c r="M29" s="102"/>
      <c r="N29" s="109"/>
      <c r="O29" s="106"/>
      <c r="P29" s="99">
        <f t="shared" si="3"/>
        <v>0</v>
      </c>
      <c r="Q29" s="102"/>
      <c r="R29" s="109"/>
      <c r="S29" s="106"/>
      <c r="T29" s="99">
        <f t="shared" si="4"/>
        <v>0</v>
      </c>
      <c r="U29" s="440">
        <f t="shared" si="5"/>
        <v>0</v>
      </c>
      <c r="V29" s="836"/>
      <c r="W29" s="109"/>
      <c r="X29"/>
      <c r="Y29"/>
      <c r="Z29"/>
      <c r="AA29"/>
      <c r="AB29"/>
      <c r="AC29"/>
      <c r="AD29"/>
      <c r="AE29"/>
      <c r="AF29"/>
      <c r="AG29"/>
      <c r="AH29"/>
      <c r="AI29"/>
      <c r="AJ29"/>
      <c r="AK29"/>
      <c r="AL29"/>
      <c r="AM29"/>
      <c r="AN29"/>
      <c r="AO29"/>
      <c r="AP29"/>
      <c r="AQ29" s="40"/>
      <c r="AR29" s="40"/>
      <c r="AS29" s="40"/>
      <c r="AT29" s="40"/>
      <c r="AU29" s="40"/>
      <c r="AV29" s="40"/>
      <c r="AW29" s="41"/>
      <c r="AX29" s="41"/>
      <c r="AY29" s="41"/>
      <c r="AZ29" s="41"/>
      <c r="BA29" s="41"/>
      <c r="BB29" s="41"/>
      <c r="BC29" s="41"/>
      <c r="BD29" s="41"/>
      <c r="BE29" s="41"/>
      <c r="BF29" s="41"/>
      <c r="BG29" s="41"/>
      <c r="BH29" s="41"/>
      <c r="BI29" s="41"/>
      <c r="BJ29" s="41"/>
      <c r="BK29" s="41"/>
      <c r="BL29" s="41"/>
      <c r="BM29" s="41"/>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c r="ANM29" s="38"/>
      <c r="ANN29" s="38"/>
    </row>
    <row r="30" spans="1:1054" s="445" customFormat="1" ht="15.75" customHeight="1" outlineLevel="1">
      <c r="A30" s="274" t="s">
        <v>160</v>
      </c>
      <c r="B30" s="650"/>
      <c r="C30" s="650"/>
      <c r="D30" s="484"/>
      <c r="E30" s="313"/>
      <c r="F30" s="489"/>
      <c r="G30" s="328" t="str">
        <f t="shared" si="0"/>
        <v/>
      </c>
      <c r="H30" s="419"/>
      <c r="I30" s="262"/>
      <c r="J30" s="440" t="str">
        <f t="shared" si="2"/>
        <v/>
      </c>
      <c r="K30" s="134" t="str">
        <f t="shared" si="1"/>
        <v/>
      </c>
      <c r="L30" s="328" t="str">
        <f t="shared" ref="L30" si="23">IF(K30&lt;&gt;"",K30*$L$6,"")</f>
        <v/>
      </c>
      <c r="M30" s="102"/>
      <c r="N30" s="441"/>
      <c r="O30" s="442"/>
      <c r="P30" s="443">
        <f t="shared" si="3"/>
        <v>0</v>
      </c>
      <c r="Q30" s="102"/>
      <c r="R30" s="441"/>
      <c r="S30" s="442"/>
      <c r="T30" s="443">
        <f t="shared" si="4"/>
        <v>0</v>
      </c>
      <c r="U30" s="495">
        <f t="shared" si="5"/>
        <v>0</v>
      </c>
      <c r="V30" s="836"/>
      <c r="W30" s="441"/>
      <c r="X30"/>
      <c r="Y30"/>
      <c r="Z30"/>
      <c r="AA30"/>
      <c r="AB30"/>
      <c r="AC30"/>
      <c r="AD30"/>
      <c r="AE30"/>
      <c r="AF30"/>
      <c r="AG30"/>
      <c r="AH30"/>
      <c r="AI30"/>
      <c r="AJ30"/>
      <c r="AK30"/>
      <c r="AL30"/>
      <c r="AM30"/>
      <c r="AN30"/>
      <c r="AO30"/>
      <c r="AP30"/>
      <c r="AQ30" s="446"/>
      <c r="AR30" s="446"/>
      <c r="AS30" s="446"/>
      <c r="AT30" s="446"/>
      <c r="AU30" s="446"/>
      <c r="AV30" s="446"/>
      <c r="AW30" s="447"/>
      <c r="AX30" s="447"/>
      <c r="AY30" s="447"/>
      <c r="AZ30" s="447"/>
      <c r="BA30" s="447"/>
      <c r="BB30" s="447"/>
      <c r="BC30" s="447"/>
      <c r="BD30" s="447"/>
      <c r="BE30" s="447"/>
      <c r="BF30" s="447"/>
      <c r="BG30" s="447"/>
      <c r="BH30" s="447"/>
      <c r="BI30" s="447"/>
      <c r="BJ30" s="447"/>
      <c r="BK30" s="447"/>
      <c r="BL30" s="447"/>
      <c r="BM30" s="447"/>
    </row>
    <row r="31" spans="1:1054" s="39" customFormat="1" ht="15.75" customHeight="1" outlineLevel="1">
      <c r="A31" s="426" t="s">
        <v>158</v>
      </c>
      <c r="B31" s="650"/>
      <c r="C31" s="650"/>
      <c r="D31" s="485"/>
      <c r="E31" s="430"/>
      <c r="F31" s="488"/>
      <c r="G31" s="432" t="str">
        <f t="shared" si="0"/>
        <v/>
      </c>
      <c r="H31" s="434"/>
      <c r="I31" s="435"/>
      <c r="J31" s="440" t="str">
        <f t="shared" si="2"/>
        <v/>
      </c>
      <c r="K31" s="286" t="str">
        <f t="shared" si="1"/>
        <v/>
      </c>
      <c r="L31" s="432" t="str">
        <f t="shared" ref="L31" si="24">IF(K31&lt;&gt;"",K31*$L$7,"")</f>
        <v/>
      </c>
      <c r="M31" s="436"/>
      <c r="N31" s="437"/>
      <c r="O31" s="438"/>
      <c r="P31" s="439">
        <f t="shared" si="3"/>
        <v>0</v>
      </c>
      <c r="Q31" s="436"/>
      <c r="R31" s="437"/>
      <c r="S31" s="438"/>
      <c r="T31" s="439">
        <f t="shared" si="4"/>
        <v>0</v>
      </c>
      <c r="U31" s="496">
        <f t="shared" si="5"/>
        <v>0</v>
      </c>
      <c r="V31" s="836"/>
      <c r="W31" s="437"/>
      <c r="X31"/>
      <c r="Y31"/>
      <c r="Z31"/>
      <c r="AA31"/>
      <c r="AB31"/>
      <c r="AC31"/>
      <c r="AD31"/>
      <c r="AE31"/>
      <c r="AF31"/>
      <c r="AG31"/>
      <c r="AH31"/>
      <c r="AI31"/>
      <c r="AJ31"/>
      <c r="AK31"/>
      <c r="AL31"/>
      <c r="AM31"/>
      <c r="AN31"/>
      <c r="AO31"/>
      <c r="AP31"/>
      <c r="AQ31" s="40"/>
      <c r="AR31" s="40"/>
      <c r="AS31" s="40"/>
      <c r="AT31" s="40"/>
      <c r="AU31" s="40"/>
      <c r="AV31" s="40"/>
      <c r="AW31" s="41"/>
      <c r="AX31" s="41"/>
      <c r="AY31" s="41"/>
      <c r="AZ31" s="41"/>
      <c r="BA31" s="41"/>
      <c r="BB31" s="41"/>
      <c r="BC31" s="41"/>
      <c r="BD31" s="41"/>
      <c r="BE31" s="41"/>
      <c r="BF31" s="41"/>
      <c r="BG31" s="41"/>
      <c r="BH31" s="41"/>
      <c r="BI31" s="41"/>
      <c r="BJ31" s="41"/>
      <c r="BK31" s="41"/>
      <c r="BL31" s="41"/>
      <c r="BM31" s="41"/>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c r="ANM31" s="38"/>
      <c r="ANN31" s="38"/>
    </row>
    <row r="32" spans="1:1054" s="39" customFormat="1" ht="15" customHeight="1" outlineLevel="1">
      <c r="A32" s="274" t="s">
        <v>159</v>
      </c>
      <c r="B32" s="650"/>
      <c r="C32" s="650"/>
      <c r="D32" s="484"/>
      <c r="E32" s="313"/>
      <c r="F32" s="489"/>
      <c r="G32" s="328" t="str">
        <f t="shared" si="0"/>
        <v/>
      </c>
      <c r="H32" s="419"/>
      <c r="I32" s="264"/>
      <c r="J32" s="440" t="str">
        <f t="shared" si="2"/>
        <v/>
      </c>
      <c r="K32" s="134" t="str">
        <f t="shared" si="1"/>
        <v/>
      </c>
      <c r="L32" s="328" t="str">
        <f t="shared" ref="L32" si="25">IF(K32&lt;&gt;"",K32*$L$8,"")</f>
        <v/>
      </c>
      <c r="M32" s="102"/>
      <c r="N32" s="109"/>
      <c r="O32" s="106"/>
      <c r="P32" s="99">
        <f t="shared" si="3"/>
        <v>0</v>
      </c>
      <c r="Q32" s="102"/>
      <c r="R32" s="109"/>
      <c r="S32" s="106"/>
      <c r="T32" s="99">
        <f t="shared" si="4"/>
        <v>0</v>
      </c>
      <c r="U32" s="440">
        <f t="shared" si="5"/>
        <v>0</v>
      </c>
      <c r="V32" s="836"/>
      <c r="W32" s="109"/>
      <c r="X32"/>
      <c r="Y32"/>
      <c r="Z32"/>
      <c r="AA32"/>
      <c r="AB32"/>
      <c r="AC32"/>
      <c r="AD32"/>
      <c r="AE32"/>
      <c r="AF32"/>
      <c r="AG32"/>
      <c r="AH32"/>
      <c r="AI32"/>
      <c r="AJ32"/>
      <c r="AK32"/>
      <c r="AL32"/>
      <c r="AM32"/>
      <c r="AN32"/>
      <c r="AO32"/>
      <c r="AP32"/>
      <c r="AQ32" s="40"/>
      <c r="AR32" s="40"/>
      <c r="AS32" s="40"/>
      <c r="AT32" s="40"/>
      <c r="AU32" s="40"/>
      <c r="AV32" s="40"/>
      <c r="AW32" s="41"/>
      <c r="AX32" s="41"/>
      <c r="AY32" s="41"/>
      <c r="AZ32" s="41"/>
      <c r="BA32" s="41"/>
      <c r="BB32" s="41"/>
      <c r="BC32" s="41"/>
      <c r="BD32" s="41"/>
      <c r="BE32" s="41"/>
      <c r="BF32" s="41"/>
      <c r="BG32" s="41"/>
      <c r="BH32" s="41"/>
      <c r="BI32" s="41"/>
      <c r="BJ32" s="41"/>
      <c r="BK32" s="41"/>
      <c r="BL32" s="41"/>
      <c r="BM32" s="41"/>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c r="ANM32" s="38"/>
      <c r="ANN32" s="38"/>
    </row>
    <row r="33" spans="1:1054" s="90" customFormat="1" ht="15.75" customHeight="1" outlineLevel="1" thickBot="1">
      <c r="A33" s="275" t="s">
        <v>160</v>
      </c>
      <c r="B33" s="651"/>
      <c r="C33" s="651"/>
      <c r="D33" s="486"/>
      <c r="E33" s="319"/>
      <c r="F33" s="490"/>
      <c r="G33" s="329" t="str">
        <f t="shared" si="0"/>
        <v/>
      </c>
      <c r="H33" s="419"/>
      <c r="I33" s="262"/>
      <c r="J33" s="332" t="str">
        <f t="shared" si="2"/>
        <v/>
      </c>
      <c r="K33" s="325" t="str">
        <f t="shared" si="1"/>
        <v/>
      </c>
      <c r="L33" s="329" t="str">
        <f t="shared" ref="L33" si="26">IF(K33&lt;&gt;"",K33*$L$9,"")</f>
        <v/>
      </c>
      <c r="M33" s="102"/>
      <c r="N33" s="110"/>
      <c r="O33" s="107"/>
      <c r="P33" s="100">
        <f t="shared" si="3"/>
        <v>0</v>
      </c>
      <c r="Q33" s="102"/>
      <c r="R33" s="110"/>
      <c r="S33" s="107"/>
      <c r="T33" s="100">
        <f t="shared" si="4"/>
        <v>0</v>
      </c>
      <c r="U33" s="497">
        <f t="shared" si="5"/>
        <v>0</v>
      </c>
      <c r="V33" s="837"/>
      <c r="W33" s="110"/>
      <c r="X33"/>
      <c r="Y33"/>
      <c r="Z33"/>
      <c r="AA33"/>
      <c r="AB33"/>
      <c r="AC33"/>
      <c r="AD33"/>
      <c r="AE33"/>
      <c r="AF33"/>
      <c r="AG33"/>
      <c r="AH33"/>
      <c r="AI33"/>
      <c r="AJ33"/>
      <c r="AK33"/>
      <c r="AL33"/>
      <c r="AM33"/>
      <c r="AN33"/>
      <c r="AO33"/>
      <c r="AP33"/>
      <c r="AQ33" s="40"/>
      <c r="AR33" s="40"/>
      <c r="AS33" s="40"/>
      <c r="AT33" s="40"/>
      <c r="AU33" s="40"/>
      <c r="AV33" s="40"/>
      <c r="AW33" s="91"/>
      <c r="AX33" s="91"/>
      <c r="AY33" s="91"/>
      <c r="AZ33" s="91"/>
      <c r="BA33" s="91"/>
      <c r="BB33" s="91"/>
      <c r="BC33" s="91"/>
      <c r="BD33" s="91"/>
      <c r="BE33" s="91"/>
      <c r="BF33" s="91"/>
      <c r="BG33" s="91"/>
      <c r="BH33" s="91"/>
      <c r="BI33" s="91"/>
      <c r="BJ33" s="91"/>
      <c r="BK33" s="91"/>
      <c r="BL33" s="91"/>
      <c r="BM33" s="91"/>
    </row>
    <row r="34" spans="1:1054" s="39" customFormat="1" ht="15" customHeight="1" outlineLevel="1">
      <c r="A34" s="273" t="s">
        <v>158</v>
      </c>
      <c r="B34" s="649"/>
      <c r="C34" s="649"/>
      <c r="D34" s="483"/>
      <c r="E34" s="308"/>
      <c r="F34" s="488"/>
      <c r="G34" s="327" t="str">
        <f t="shared" si="0"/>
        <v/>
      </c>
      <c r="H34" s="418"/>
      <c r="I34" s="263"/>
      <c r="J34" s="440" t="str">
        <f t="shared" si="2"/>
        <v/>
      </c>
      <c r="K34" s="286" t="str">
        <f t="shared" si="1"/>
        <v/>
      </c>
      <c r="L34" s="327" t="str">
        <f t="shared" ref="L34" si="27">IF(K34&lt;&gt;"",K34*$L$4,"")</f>
        <v/>
      </c>
      <c r="M34" s="101"/>
      <c r="N34" s="108"/>
      <c r="O34" s="105"/>
      <c r="P34" s="287">
        <f t="shared" si="3"/>
        <v>0</v>
      </c>
      <c r="Q34" s="101"/>
      <c r="R34" s="108"/>
      <c r="S34" s="105"/>
      <c r="T34" s="287">
        <f t="shared" si="4"/>
        <v>0</v>
      </c>
      <c r="U34" s="494">
        <f t="shared" si="5"/>
        <v>0</v>
      </c>
      <c r="V34" s="835">
        <f t="shared" ref="V34" si="28">SUM(G34:G39,J34:J39,L34:L39,U34:U39)</f>
        <v>0</v>
      </c>
      <c r="W34" s="108"/>
      <c r="X34"/>
      <c r="Y34"/>
      <c r="Z34"/>
      <c r="AA34"/>
      <c r="AB34"/>
      <c r="AC34"/>
      <c r="AD34"/>
      <c r="AE34"/>
      <c r="AF34"/>
      <c r="AG34"/>
      <c r="AH34"/>
      <c r="AI34"/>
      <c r="AJ34"/>
      <c r="AK34"/>
      <c r="AL34"/>
      <c r="AM34"/>
      <c r="AN34"/>
      <c r="AO34"/>
      <c r="AP34"/>
      <c r="AQ34" s="40"/>
      <c r="AR34" s="40"/>
      <c r="AS34" s="40"/>
      <c r="AT34" s="40"/>
      <c r="AU34" s="40"/>
      <c r="AV34" s="40"/>
      <c r="AW34" s="41"/>
      <c r="AX34" s="41"/>
      <c r="AY34" s="41"/>
      <c r="AZ34" s="41"/>
      <c r="BA34" s="41"/>
      <c r="BB34" s="41"/>
      <c r="BC34" s="41"/>
      <c r="BD34" s="41"/>
      <c r="BE34" s="41"/>
      <c r="BF34" s="41"/>
      <c r="BG34" s="41"/>
      <c r="BH34" s="41"/>
      <c r="BI34" s="41"/>
      <c r="BJ34" s="41"/>
      <c r="BK34" s="41"/>
      <c r="BL34" s="41"/>
      <c r="BM34" s="41"/>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c r="ANM34" s="38"/>
      <c r="ANN34" s="38"/>
    </row>
    <row r="35" spans="1:1054" s="39" customFormat="1" ht="15.75" customHeight="1" outlineLevel="1">
      <c r="A35" s="274" t="s">
        <v>159</v>
      </c>
      <c r="B35" s="650"/>
      <c r="C35" s="650"/>
      <c r="D35" s="484"/>
      <c r="E35" s="313"/>
      <c r="F35" s="489"/>
      <c r="G35" s="328" t="str">
        <f t="shared" si="0"/>
        <v/>
      </c>
      <c r="H35" s="419"/>
      <c r="I35" s="264"/>
      <c r="J35" s="440" t="str">
        <f t="shared" si="2"/>
        <v/>
      </c>
      <c r="K35" s="134" t="str">
        <f t="shared" si="1"/>
        <v/>
      </c>
      <c r="L35" s="328" t="str">
        <f t="shared" ref="L35" si="29">IF(K35&lt;&gt;"",K35*$L$5,"")</f>
        <v/>
      </c>
      <c r="M35" s="102"/>
      <c r="N35" s="109"/>
      <c r="O35" s="106"/>
      <c r="P35" s="99">
        <f t="shared" si="3"/>
        <v>0</v>
      </c>
      <c r="Q35" s="102"/>
      <c r="R35" s="109"/>
      <c r="S35" s="106"/>
      <c r="T35" s="99">
        <f t="shared" si="4"/>
        <v>0</v>
      </c>
      <c r="U35" s="440">
        <f t="shared" si="5"/>
        <v>0</v>
      </c>
      <c r="V35" s="836"/>
      <c r="W35" s="109"/>
      <c r="X35"/>
      <c r="Y35"/>
      <c r="Z35"/>
      <c r="AA35"/>
      <c r="AB35"/>
      <c r="AC35"/>
      <c r="AD35"/>
      <c r="AE35"/>
      <c r="AF35"/>
      <c r="AG35"/>
      <c r="AH35"/>
      <c r="AI35"/>
      <c r="AJ35"/>
      <c r="AK35"/>
      <c r="AL35"/>
      <c r="AM35"/>
      <c r="AN35"/>
      <c r="AO35"/>
      <c r="AP35"/>
      <c r="AQ35" s="40"/>
      <c r="AR35" s="40"/>
      <c r="AS35" s="40"/>
      <c r="AT35" s="40"/>
      <c r="AU35" s="40"/>
      <c r="AV35" s="40"/>
      <c r="AW35" s="41"/>
      <c r="AX35" s="41"/>
      <c r="AY35" s="41"/>
      <c r="AZ35" s="41"/>
      <c r="BA35" s="41"/>
      <c r="BB35" s="41"/>
      <c r="BC35" s="41"/>
      <c r="BD35" s="41"/>
      <c r="BE35" s="41"/>
      <c r="BF35" s="41"/>
      <c r="BG35" s="41"/>
      <c r="BH35" s="41"/>
      <c r="BI35" s="41"/>
      <c r="BJ35" s="41"/>
      <c r="BK35" s="41"/>
      <c r="BL35" s="41"/>
      <c r="BM35" s="41"/>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c r="ANM35" s="38"/>
      <c r="ANN35" s="38"/>
    </row>
    <row r="36" spans="1:1054" s="445" customFormat="1" ht="15.75" customHeight="1" outlineLevel="1">
      <c r="A36" s="274" t="s">
        <v>160</v>
      </c>
      <c r="B36" s="650"/>
      <c r="C36" s="650"/>
      <c r="D36" s="484"/>
      <c r="E36" s="313"/>
      <c r="F36" s="489"/>
      <c r="G36" s="328" t="str">
        <f t="shared" si="0"/>
        <v/>
      </c>
      <c r="H36" s="419"/>
      <c r="I36" s="262"/>
      <c r="J36" s="440" t="str">
        <f t="shared" si="2"/>
        <v/>
      </c>
      <c r="K36" s="134" t="str">
        <f t="shared" si="1"/>
        <v/>
      </c>
      <c r="L36" s="328" t="str">
        <f t="shared" ref="L36" si="30">IF(K36&lt;&gt;"",K36*$L$6,"")</f>
        <v/>
      </c>
      <c r="M36" s="102"/>
      <c r="N36" s="441"/>
      <c r="O36" s="442"/>
      <c r="P36" s="443">
        <f t="shared" si="3"/>
        <v>0</v>
      </c>
      <c r="Q36" s="102"/>
      <c r="R36" s="441"/>
      <c r="S36" s="442"/>
      <c r="T36" s="443">
        <f t="shared" si="4"/>
        <v>0</v>
      </c>
      <c r="U36" s="495">
        <f t="shared" si="5"/>
        <v>0</v>
      </c>
      <c r="V36" s="836"/>
      <c r="W36" s="441"/>
      <c r="X36"/>
      <c r="Y36"/>
      <c r="Z36"/>
      <c r="AA36"/>
      <c r="AB36"/>
      <c r="AC36"/>
      <c r="AD36"/>
      <c r="AE36"/>
      <c r="AF36"/>
      <c r="AG36"/>
      <c r="AH36"/>
      <c r="AI36"/>
      <c r="AJ36"/>
      <c r="AK36"/>
      <c r="AL36"/>
      <c r="AM36"/>
      <c r="AN36"/>
      <c r="AO36"/>
      <c r="AP36"/>
      <c r="AQ36" s="446"/>
      <c r="AR36" s="446"/>
      <c r="AS36" s="446"/>
      <c r="AT36" s="446"/>
      <c r="AU36" s="446"/>
      <c r="AV36" s="446"/>
      <c r="AW36" s="447"/>
      <c r="AX36" s="447"/>
      <c r="AY36" s="447"/>
      <c r="AZ36" s="447"/>
      <c r="BA36" s="447"/>
      <c r="BB36" s="447"/>
      <c r="BC36" s="447"/>
      <c r="BD36" s="447"/>
      <c r="BE36" s="447"/>
      <c r="BF36" s="447"/>
      <c r="BG36" s="447"/>
      <c r="BH36" s="447"/>
      <c r="BI36" s="447"/>
      <c r="BJ36" s="447"/>
      <c r="BK36" s="447"/>
      <c r="BL36" s="447"/>
      <c r="BM36" s="447"/>
    </row>
    <row r="37" spans="1:1054" s="39" customFormat="1" ht="15.75" customHeight="1" outlineLevel="1">
      <c r="A37" s="426" t="s">
        <v>158</v>
      </c>
      <c r="B37" s="650"/>
      <c r="C37" s="650"/>
      <c r="D37" s="485"/>
      <c r="E37" s="430"/>
      <c r="F37" s="488"/>
      <c r="G37" s="432" t="str">
        <f t="shared" si="0"/>
        <v/>
      </c>
      <c r="H37" s="434"/>
      <c r="I37" s="435"/>
      <c r="J37" s="440" t="str">
        <f t="shared" si="2"/>
        <v/>
      </c>
      <c r="K37" s="286" t="str">
        <f t="shared" si="1"/>
        <v/>
      </c>
      <c r="L37" s="432" t="str">
        <f t="shared" ref="L37" si="31">IF(K37&lt;&gt;"",K37*$L$7,"")</f>
        <v/>
      </c>
      <c r="M37" s="436"/>
      <c r="N37" s="437"/>
      <c r="O37" s="438"/>
      <c r="P37" s="439">
        <f t="shared" si="3"/>
        <v>0</v>
      </c>
      <c r="Q37" s="436"/>
      <c r="R37" s="437"/>
      <c r="S37" s="438"/>
      <c r="T37" s="439">
        <f t="shared" si="4"/>
        <v>0</v>
      </c>
      <c r="U37" s="496">
        <f t="shared" si="5"/>
        <v>0</v>
      </c>
      <c r="V37" s="836"/>
      <c r="W37" s="437"/>
      <c r="X37"/>
      <c r="Y37"/>
      <c r="Z37"/>
      <c r="AA37"/>
      <c r="AB37"/>
      <c r="AC37"/>
      <c r="AD37"/>
      <c r="AE37"/>
      <c r="AF37"/>
      <c r="AG37"/>
      <c r="AH37"/>
      <c r="AI37"/>
      <c r="AJ37"/>
      <c r="AK37"/>
      <c r="AL37"/>
      <c r="AM37"/>
      <c r="AN37"/>
      <c r="AO37"/>
      <c r="AP37"/>
      <c r="AQ37" s="40"/>
      <c r="AR37" s="40"/>
      <c r="AS37" s="40"/>
      <c r="AT37" s="40"/>
      <c r="AU37" s="40"/>
      <c r="AV37" s="40"/>
      <c r="AW37" s="41"/>
      <c r="AX37" s="41"/>
      <c r="AY37" s="41"/>
      <c r="AZ37" s="41"/>
      <c r="BA37" s="41"/>
      <c r="BB37" s="41"/>
      <c r="BC37" s="41"/>
      <c r="BD37" s="41"/>
      <c r="BE37" s="41"/>
      <c r="BF37" s="41"/>
      <c r="BG37" s="41"/>
      <c r="BH37" s="41"/>
      <c r="BI37" s="41"/>
      <c r="BJ37" s="41"/>
      <c r="BK37" s="41"/>
      <c r="BL37" s="41"/>
      <c r="BM37" s="41"/>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c r="AMG37" s="38"/>
      <c r="AMH37" s="38"/>
      <c r="AMI37" s="38"/>
      <c r="AMJ37" s="38"/>
      <c r="AMK37" s="38"/>
      <c r="AML37" s="38"/>
      <c r="AMM37" s="38"/>
      <c r="AMN37" s="38"/>
      <c r="AMO37" s="38"/>
      <c r="AMP37" s="38"/>
      <c r="AMQ37" s="38"/>
      <c r="AMR37" s="38"/>
      <c r="AMS37" s="38"/>
      <c r="AMT37" s="38"/>
      <c r="AMU37" s="38"/>
      <c r="AMV37" s="38"/>
      <c r="AMW37" s="38"/>
      <c r="AMX37" s="38"/>
      <c r="AMY37" s="38"/>
      <c r="AMZ37" s="38"/>
      <c r="ANA37" s="38"/>
      <c r="ANB37" s="38"/>
      <c r="ANC37" s="38"/>
      <c r="AND37" s="38"/>
      <c r="ANE37" s="38"/>
      <c r="ANF37" s="38"/>
      <c r="ANG37" s="38"/>
      <c r="ANH37" s="38"/>
      <c r="ANI37" s="38"/>
      <c r="ANJ37" s="38"/>
      <c r="ANK37" s="38"/>
      <c r="ANL37" s="38"/>
      <c r="ANM37" s="38"/>
      <c r="ANN37" s="38"/>
    </row>
    <row r="38" spans="1:1054" s="39" customFormat="1" ht="15" customHeight="1" outlineLevel="1">
      <c r="A38" s="274" t="s">
        <v>159</v>
      </c>
      <c r="B38" s="650"/>
      <c r="C38" s="650"/>
      <c r="D38" s="484"/>
      <c r="E38" s="313"/>
      <c r="F38" s="489"/>
      <c r="G38" s="328" t="str">
        <f t="shared" si="0"/>
        <v/>
      </c>
      <c r="H38" s="419"/>
      <c r="I38" s="264"/>
      <c r="J38" s="440" t="str">
        <f t="shared" si="2"/>
        <v/>
      </c>
      <c r="K38" s="134" t="str">
        <f t="shared" si="1"/>
        <v/>
      </c>
      <c r="L38" s="328" t="str">
        <f t="shared" ref="L38" si="32">IF(K38&lt;&gt;"",K38*$L$8,"")</f>
        <v/>
      </c>
      <c r="M38" s="102"/>
      <c r="N38" s="109"/>
      <c r="O38" s="106"/>
      <c r="P38" s="99">
        <f t="shared" si="3"/>
        <v>0</v>
      </c>
      <c r="Q38" s="102"/>
      <c r="R38" s="109"/>
      <c r="S38" s="106"/>
      <c r="T38" s="99">
        <f t="shared" si="4"/>
        <v>0</v>
      </c>
      <c r="U38" s="440">
        <f t="shared" si="5"/>
        <v>0</v>
      </c>
      <c r="V38" s="836"/>
      <c r="W38" s="109"/>
      <c r="X38"/>
      <c r="Y38"/>
      <c r="Z38"/>
      <c r="AA38"/>
      <c r="AB38"/>
      <c r="AC38"/>
      <c r="AD38"/>
      <c r="AE38"/>
      <c r="AF38"/>
      <c r="AG38"/>
      <c r="AH38"/>
      <c r="AI38"/>
      <c r="AJ38"/>
      <c r="AK38"/>
      <c r="AL38"/>
      <c r="AM38"/>
      <c r="AN38"/>
      <c r="AO38"/>
      <c r="AP38"/>
      <c r="AQ38" s="40"/>
      <c r="AR38" s="40"/>
      <c r="AS38" s="40"/>
      <c r="AT38" s="40"/>
      <c r="AU38" s="40"/>
      <c r="AV38" s="40"/>
      <c r="AW38" s="41"/>
      <c r="AX38" s="41"/>
      <c r="AY38" s="41"/>
      <c r="AZ38" s="41"/>
      <c r="BA38" s="41"/>
      <c r="BB38" s="41"/>
      <c r="BC38" s="41"/>
      <c r="BD38" s="41"/>
      <c r="BE38" s="41"/>
      <c r="BF38" s="41"/>
      <c r="BG38" s="41"/>
      <c r="BH38" s="41"/>
      <c r="BI38" s="41"/>
      <c r="BJ38" s="41"/>
      <c r="BK38" s="41"/>
      <c r="BL38" s="41"/>
      <c r="BM38" s="41"/>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c r="AMG38" s="38"/>
      <c r="AMH38" s="38"/>
      <c r="AMI38" s="38"/>
      <c r="AMJ38" s="38"/>
      <c r="AMK38" s="38"/>
      <c r="AML38" s="38"/>
      <c r="AMM38" s="38"/>
      <c r="AMN38" s="38"/>
      <c r="AMO38" s="38"/>
      <c r="AMP38" s="38"/>
      <c r="AMQ38" s="38"/>
      <c r="AMR38" s="38"/>
      <c r="AMS38" s="38"/>
      <c r="AMT38" s="38"/>
      <c r="AMU38" s="38"/>
      <c r="AMV38" s="38"/>
      <c r="AMW38" s="38"/>
      <c r="AMX38" s="38"/>
      <c r="AMY38" s="38"/>
      <c r="AMZ38" s="38"/>
      <c r="ANA38" s="38"/>
      <c r="ANB38" s="38"/>
      <c r="ANC38" s="38"/>
      <c r="AND38" s="38"/>
      <c r="ANE38" s="38"/>
      <c r="ANF38" s="38"/>
      <c r="ANG38" s="38"/>
      <c r="ANH38" s="38"/>
      <c r="ANI38" s="38"/>
      <c r="ANJ38" s="38"/>
      <c r="ANK38" s="38"/>
      <c r="ANL38" s="38"/>
      <c r="ANM38" s="38"/>
      <c r="ANN38" s="38"/>
    </row>
    <row r="39" spans="1:1054" s="90" customFormat="1" ht="15.75" customHeight="1" outlineLevel="1" thickBot="1">
      <c r="A39" s="275" t="s">
        <v>160</v>
      </c>
      <c r="B39" s="651"/>
      <c r="C39" s="651"/>
      <c r="D39" s="486"/>
      <c r="E39" s="319"/>
      <c r="F39" s="490"/>
      <c r="G39" s="329" t="str">
        <f t="shared" si="0"/>
        <v/>
      </c>
      <c r="H39" s="419"/>
      <c r="I39" s="262"/>
      <c r="J39" s="332" t="str">
        <f t="shared" si="2"/>
        <v/>
      </c>
      <c r="K39" s="325" t="str">
        <f t="shared" si="1"/>
        <v/>
      </c>
      <c r="L39" s="329" t="str">
        <f t="shared" ref="L39" si="33">IF(K39&lt;&gt;"",K39*$L$9,"")</f>
        <v/>
      </c>
      <c r="M39" s="102"/>
      <c r="N39" s="110"/>
      <c r="O39" s="107"/>
      <c r="P39" s="100">
        <f t="shared" si="3"/>
        <v>0</v>
      </c>
      <c r="Q39" s="102"/>
      <c r="R39" s="110"/>
      <c r="S39" s="107"/>
      <c r="T39" s="100">
        <f t="shared" si="4"/>
        <v>0</v>
      </c>
      <c r="U39" s="497">
        <f t="shared" si="5"/>
        <v>0</v>
      </c>
      <c r="V39" s="837"/>
      <c r="W39" s="110"/>
      <c r="X39"/>
      <c r="Y39"/>
      <c r="Z39"/>
      <c r="AA39"/>
      <c r="AB39"/>
      <c r="AC39"/>
      <c r="AD39"/>
      <c r="AE39"/>
      <c r="AF39"/>
      <c r="AG39"/>
      <c r="AH39"/>
      <c r="AI39"/>
      <c r="AJ39"/>
      <c r="AK39"/>
      <c r="AL39"/>
      <c r="AM39"/>
      <c r="AN39"/>
      <c r="AO39"/>
      <c r="AP39"/>
      <c r="AQ39" s="40"/>
      <c r="AR39" s="40"/>
      <c r="AS39" s="40"/>
      <c r="AT39" s="40"/>
      <c r="AU39" s="40"/>
      <c r="AV39" s="40"/>
      <c r="AW39" s="91"/>
      <c r="AX39" s="91"/>
      <c r="AY39" s="91"/>
      <c r="AZ39" s="91"/>
      <c r="BA39" s="91"/>
      <c r="BB39" s="91"/>
      <c r="BC39" s="91"/>
      <c r="BD39" s="91"/>
      <c r="BE39" s="91"/>
      <c r="BF39" s="91"/>
      <c r="BG39" s="91"/>
      <c r="BH39" s="91"/>
      <c r="BI39" s="91"/>
      <c r="BJ39" s="91"/>
      <c r="BK39" s="91"/>
      <c r="BL39" s="91"/>
      <c r="BM39" s="91"/>
    </row>
    <row r="40" spans="1:1054" s="39" customFormat="1" ht="15" customHeight="1" outlineLevel="1">
      <c r="A40" s="273" t="s">
        <v>158</v>
      </c>
      <c r="B40" s="649"/>
      <c r="C40" s="649"/>
      <c r="D40" s="483"/>
      <c r="E40" s="308"/>
      <c r="F40" s="488"/>
      <c r="G40" s="327" t="str">
        <f t="shared" si="0"/>
        <v/>
      </c>
      <c r="H40" s="418"/>
      <c r="I40" s="263"/>
      <c r="J40" s="440" t="str">
        <f t="shared" si="2"/>
        <v/>
      </c>
      <c r="K40" s="286" t="str">
        <f t="shared" si="1"/>
        <v/>
      </c>
      <c r="L40" s="327" t="str">
        <f t="shared" ref="L40" si="34">IF(K40&lt;&gt;"",K40*$L$4,"")</f>
        <v/>
      </c>
      <c r="M40" s="101"/>
      <c r="N40" s="108"/>
      <c r="O40" s="105"/>
      <c r="P40" s="287">
        <f t="shared" si="3"/>
        <v>0</v>
      </c>
      <c r="Q40" s="101"/>
      <c r="R40" s="108"/>
      <c r="S40" s="105"/>
      <c r="T40" s="287">
        <f t="shared" si="4"/>
        <v>0</v>
      </c>
      <c r="U40" s="494">
        <f t="shared" si="5"/>
        <v>0</v>
      </c>
      <c r="V40" s="835">
        <f t="shared" ref="V40" si="35">SUM(G40:G45,J40:J45,L40:L45,U40:U45)</f>
        <v>0</v>
      </c>
      <c r="W40" s="108"/>
      <c r="X40"/>
      <c r="Y40"/>
      <c r="Z40"/>
      <c r="AA40"/>
      <c r="AB40"/>
      <c r="AC40"/>
      <c r="AD40"/>
      <c r="AE40"/>
      <c r="AF40"/>
      <c r="AG40"/>
      <c r="AH40"/>
      <c r="AI40"/>
      <c r="AJ40"/>
      <c r="AK40"/>
      <c r="AL40"/>
      <c r="AM40"/>
      <c r="AN40"/>
      <c r="AO40"/>
      <c r="AP40"/>
      <c r="AQ40" s="40"/>
      <c r="AR40" s="40"/>
      <c r="AS40" s="40"/>
      <c r="AT40" s="40"/>
      <c r="AU40" s="40"/>
      <c r="AV40" s="40"/>
      <c r="AW40" s="41"/>
      <c r="AX40" s="41"/>
      <c r="AY40" s="41"/>
      <c r="AZ40" s="41"/>
      <c r="BA40" s="41"/>
      <c r="BB40" s="41"/>
      <c r="BC40" s="41"/>
      <c r="BD40" s="41"/>
      <c r="BE40" s="41"/>
      <c r="BF40" s="41"/>
      <c r="BG40" s="41"/>
      <c r="BH40" s="41"/>
      <c r="BI40" s="41"/>
      <c r="BJ40" s="41"/>
      <c r="BK40" s="41"/>
      <c r="BL40" s="41"/>
      <c r="BM40" s="41"/>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38"/>
      <c r="VB40" s="38"/>
      <c r="VC40" s="38"/>
      <c r="VD40" s="38"/>
      <c r="VE40" s="38"/>
      <c r="VF40" s="38"/>
      <c r="VG40" s="38"/>
      <c r="VH40" s="38"/>
      <c r="VI40" s="38"/>
      <c r="VJ40" s="38"/>
      <c r="VK40" s="38"/>
      <c r="VL40" s="38"/>
      <c r="VM40" s="38"/>
      <c r="VN40" s="38"/>
      <c r="VO40" s="38"/>
      <c r="VP40" s="38"/>
      <c r="VQ40" s="38"/>
      <c r="VR40" s="38"/>
      <c r="VS40" s="38"/>
      <c r="VT40" s="38"/>
      <c r="VU40" s="38"/>
      <c r="VV40" s="38"/>
      <c r="VW40" s="38"/>
      <c r="VX40" s="38"/>
      <c r="VY40" s="38"/>
      <c r="VZ40" s="38"/>
      <c r="WA40" s="38"/>
      <c r="WB40" s="38"/>
      <c r="WC40" s="38"/>
      <c r="WD40" s="38"/>
      <c r="WE40" s="38"/>
      <c r="WF40" s="38"/>
      <c r="WG40" s="38"/>
      <c r="WH40" s="38"/>
      <c r="WI40" s="38"/>
      <c r="WJ40" s="38"/>
      <c r="WK40" s="38"/>
      <c r="WL40" s="38"/>
      <c r="WM40" s="38"/>
      <c r="WN40" s="38"/>
      <c r="WO40" s="38"/>
      <c r="WP40" s="38"/>
      <c r="WQ40" s="38"/>
      <c r="WR40" s="38"/>
      <c r="WS40" s="38"/>
      <c r="WT40" s="38"/>
      <c r="WU40" s="38"/>
      <c r="WV40" s="38"/>
      <c r="WW40" s="38"/>
      <c r="WX40" s="38"/>
      <c r="WY40" s="38"/>
      <c r="WZ40" s="38"/>
      <c r="XA40" s="38"/>
      <c r="XB40" s="38"/>
      <c r="XC40" s="38"/>
      <c r="XD40" s="38"/>
      <c r="XE40" s="38"/>
      <c r="XF40" s="38"/>
      <c r="XG40" s="38"/>
      <c r="XH40" s="38"/>
      <c r="XI40" s="38"/>
      <c r="XJ40" s="38"/>
      <c r="XK40" s="38"/>
      <c r="XL40" s="38"/>
      <c r="XM40" s="38"/>
      <c r="XN40" s="38"/>
      <c r="XO40" s="38"/>
      <c r="XP40" s="38"/>
      <c r="XQ40" s="38"/>
      <c r="XR40" s="38"/>
      <c r="XS40" s="38"/>
      <c r="XT40" s="38"/>
      <c r="XU40" s="38"/>
      <c r="XV40" s="38"/>
      <c r="XW40" s="38"/>
      <c r="XX40" s="38"/>
      <c r="XY40" s="38"/>
      <c r="XZ40" s="38"/>
      <c r="YA40" s="38"/>
      <c r="YB40" s="38"/>
      <c r="YC40" s="38"/>
      <c r="YD40" s="38"/>
      <c r="YE40" s="38"/>
      <c r="YF40" s="38"/>
      <c r="YG40" s="38"/>
      <c r="YH40" s="38"/>
      <c r="YI40" s="38"/>
      <c r="YJ40" s="38"/>
      <c r="YK40" s="38"/>
      <c r="YL40" s="38"/>
      <c r="YM40" s="38"/>
      <c r="YN40" s="38"/>
      <c r="YO40" s="38"/>
      <c r="YP40" s="38"/>
      <c r="YQ40" s="38"/>
      <c r="YR40" s="38"/>
      <c r="YS40" s="38"/>
      <c r="YT40" s="38"/>
      <c r="YU40" s="38"/>
      <c r="YV40" s="38"/>
      <c r="YW40" s="38"/>
      <c r="YX40" s="38"/>
      <c r="YY40" s="38"/>
      <c r="YZ40" s="38"/>
      <c r="ZA40" s="38"/>
      <c r="ZB40" s="38"/>
      <c r="ZC40" s="38"/>
      <c r="ZD40" s="38"/>
      <c r="ZE40" s="38"/>
      <c r="ZF40" s="38"/>
      <c r="ZG40" s="38"/>
      <c r="ZH40" s="38"/>
      <c r="ZI40" s="38"/>
      <c r="ZJ40" s="38"/>
      <c r="ZK40" s="38"/>
      <c r="ZL40" s="38"/>
      <c r="ZM40" s="38"/>
      <c r="ZN40" s="38"/>
      <c r="ZO40" s="38"/>
      <c r="ZP40" s="38"/>
      <c r="ZQ40" s="38"/>
      <c r="ZR40" s="38"/>
      <c r="ZS40" s="38"/>
      <c r="ZT40" s="38"/>
      <c r="ZU40" s="38"/>
      <c r="ZV40" s="38"/>
      <c r="ZW40" s="38"/>
      <c r="ZX40" s="38"/>
      <c r="ZY40" s="38"/>
      <c r="ZZ40" s="38"/>
      <c r="AAA40" s="38"/>
      <c r="AAB40" s="38"/>
      <c r="AAC40" s="38"/>
      <c r="AAD40" s="38"/>
      <c r="AAE40" s="38"/>
      <c r="AAF40" s="38"/>
      <c r="AAG40" s="38"/>
      <c r="AAH40" s="38"/>
      <c r="AAI40" s="38"/>
      <c r="AAJ40" s="38"/>
      <c r="AAK40" s="38"/>
      <c r="AAL40" s="38"/>
      <c r="AAM40" s="38"/>
      <c r="AAN40" s="38"/>
      <c r="AAO40" s="38"/>
      <c r="AAP40" s="38"/>
      <c r="AAQ40" s="38"/>
      <c r="AAR40" s="38"/>
      <c r="AAS40" s="38"/>
      <c r="AAT40" s="38"/>
      <c r="AAU40" s="38"/>
      <c r="AAV40" s="38"/>
      <c r="AAW40" s="38"/>
      <c r="AAX40" s="38"/>
      <c r="AAY40" s="38"/>
      <c r="AAZ40" s="38"/>
      <c r="ABA40" s="38"/>
      <c r="ABB40" s="38"/>
      <c r="ABC40" s="38"/>
      <c r="ABD40" s="38"/>
      <c r="ABE40" s="38"/>
      <c r="ABF40" s="38"/>
      <c r="ABG40" s="38"/>
      <c r="ABH40" s="38"/>
      <c r="ABI40" s="38"/>
      <c r="ABJ40" s="38"/>
      <c r="ABK40" s="38"/>
      <c r="ABL40" s="38"/>
      <c r="ABM40" s="38"/>
      <c r="ABN40" s="38"/>
      <c r="ABO40" s="38"/>
      <c r="ABP40" s="38"/>
      <c r="ABQ40" s="38"/>
      <c r="ABR40" s="38"/>
      <c r="ABS40" s="38"/>
      <c r="ABT40" s="38"/>
      <c r="ABU40" s="38"/>
      <c r="ABV40" s="38"/>
      <c r="ABW40" s="38"/>
      <c r="ABX40" s="38"/>
      <c r="ABY40" s="38"/>
      <c r="ABZ40" s="38"/>
      <c r="ACA40" s="38"/>
      <c r="ACB40" s="38"/>
      <c r="ACC40" s="38"/>
      <c r="ACD40" s="38"/>
      <c r="ACE40" s="38"/>
      <c r="ACF40" s="38"/>
      <c r="ACG40" s="38"/>
      <c r="ACH40" s="38"/>
      <c r="ACI40" s="38"/>
      <c r="ACJ40" s="38"/>
      <c r="ACK40" s="38"/>
      <c r="ACL40" s="38"/>
      <c r="ACM40" s="38"/>
      <c r="ACN40" s="38"/>
      <c r="ACO40" s="38"/>
      <c r="ACP40" s="38"/>
      <c r="ACQ40" s="38"/>
      <c r="ACR40" s="38"/>
      <c r="ACS40" s="38"/>
      <c r="ACT40" s="38"/>
      <c r="ACU40" s="38"/>
      <c r="ACV40" s="38"/>
      <c r="ACW40" s="38"/>
      <c r="ACX40" s="38"/>
      <c r="ACY40" s="38"/>
      <c r="ACZ40" s="38"/>
      <c r="ADA40" s="38"/>
      <c r="ADB40" s="38"/>
      <c r="ADC40" s="38"/>
      <c r="ADD40" s="38"/>
      <c r="ADE40" s="38"/>
      <c r="ADF40" s="38"/>
      <c r="ADG40" s="38"/>
      <c r="ADH40" s="38"/>
      <c r="ADI40" s="38"/>
      <c r="ADJ40" s="38"/>
      <c r="ADK40" s="38"/>
      <c r="ADL40" s="38"/>
      <c r="ADM40" s="38"/>
      <c r="ADN40" s="38"/>
      <c r="ADO40" s="38"/>
      <c r="ADP40" s="38"/>
      <c r="ADQ40" s="38"/>
      <c r="ADR40" s="38"/>
      <c r="ADS40" s="38"/>
      <c r="ADT40" s="38"/>
      <c r="ADU40" s="38"/>
      <c r="ADV40" s="38"/>
      <c r="ADW40" s="38"/>
      <c r="ADX40" s="38"/>
      <c r="ADY40" s="38"/>
      <c r="ADZ40" s="38"/>
      <c r="AEA40" s="38"/>
      <c r="AEB40" s="38"/>
      <c r="AEC40" s="38"/>
      <c r="AED40" s="38"/>
      <c r="AEE40" s="38"/>
      <c r="AEF40" s="38"/>
      <c r="AEG40" s="38"/>
      <c r="AEH40" s="38"/>
      <c r="AEI40" s="38"/>
      <c r="AEJ40" s="38"/>
      <c r="AEK40" s="38"/>
      <c r="AEL40" s="38"/>
      <c r="AEM40" s="38"/>
      <c r="AEN40" s="38"/>
      <c r="AEO40" s="38"/>
      <c r="AEP40" s="38"/>
      <c r="AEQ40" s="38"/>
      <c r="AER40" s="38"/>
      <c r="AES40" s="38"/>
      <c r="AET40" s="38"/>
      <c r="AEU40" s="38"/>
      <c r="AEV40" s="38"/>
      <c r="AEW40" s="38"/>
      <c r="AEX40" s="38"/>
      <c r="AEY40" s="38"/>
      <c r="AEZ40" s="38"/>
      <c r="AFA40" s="38"/>
      <c r="AFB40" s="38"/>
      <c r="AFC40" s="38"/>
      <c r="AFD40" s="38"/>
      <c r="AFE40" s="38"/>
      <c r="AFF40" s="38"/>
      <c r="AFG40" s="38"/>
      <c r="AFH40" s="38"/>
      <c r="AFI40" s="38"/>
      <c r="AFJ40" s="38"/>
      <c r="AFK40" s="38"/>
      <c r="AFL40" s="38"/>
      <c r="AFM40" s="38"/>
      <c r="AFN40" s="38"/>
      <c r="AFO40" s="38"/>
      <c r="AFP40" s="38"/>
      <c r="AFQ40" s="38"/>
      <c r="AFR40" s="38"/>
      <c r="AFS40" s="38"/>
      <c r="AFT40" s="38"/>
      <c r="AFU40" s="38"/>
      <c r="AFV40" s="38"/>
      <c r="AFW40" s="38"/>
      <c r="AFX40" s="38"/>
      <c r="AFY40" s="38"/>
      <c r="AFZ40" s="38"/>
      <c r="AGA40" s="38"/>
      <c r="AGB40" s="38"/>
      <c r="AGC40" s="38"/>
      <c r="AGD40" s="38"/>
      <c r="AGE40" s="38"/>
      <c r="AGF40" s="38"/>
      <c r="AGG40" s="38"/>
      <c r="AGH40" s="38"/>
      <c r="AGI40" s="38"/>
      <c r="AGJ40" s="38"/>
      <c r="AGK40" s="38"/>
      <c r="AGL40" s="38"/>
      <c r="AGM40" s="38"/>
      <c r="AGN40" s="38"/>
      <c r="AGO40" s="38"/>
      <c r="AGP40" s="38"/>
      <c r="AGQ40" s="38"/>
      <c r="AGR40" s="38"/>
      <c r="AGS40" s="38"/>
      <c r="AGT40" s="38"/>
      <c r="AGU40" s="38"/>
      <c r="AGV40" s="38"/>
      <c r="AGW40" s="38"/>
      <c r="AGX40" s="38"/>
      <c r="AGY40" s="38"/>
      <c r="AGZ40" s="38"/>
      <c r="AHA40" s="38"/>
      <c r="AHB40" s="38"/>
      <c r="AHC40" s="38"/>
      <c r="AHD40" s="38"/>
      <c r="AHE40" s="38"/>
      <c r="AHF40" s="38"/>
      <c r="AHG40" s="38"/>
      <c r="AHH40" s="38"/>
      <c r="AHI40" s="38"/>
      <c r="AHJ40" s="38"/>
      <c r="AHK40" s="38"/>
      <c r="AHL40" s="38"/>
      <c r="AHM40" s="38"/>
      <c r="AHN40" s="38"/>
      <c r="AHO40" s="38"/>
      <c r="AHP40" s="38"/>
      <c r="AHQ40" s="38"/>
      <c r="AHR40" s="38"/>
      <c r="AHS40" s="38"/>
      <c r="AHT40" s="38"/>
      <c r="AHU40" s="38"/>
      <c r="AHV40" s="38"/>
      <c r="AHW40" s="38"/>
      <c r="AHX40" s="38"/>
      <c r="AHY40" s="38"/>
      <c r="AHZ40" s="38"/>
      <c r="AIA40" s="38"/>
      <c r="AIB40" s="38"/>
      <c r="AIC40" s="38"/>
      <c r="AID40" s="38"/>
      <c r="AIE40" s="38"/>
      <c r="AIF40" s="38"/>
      <c r="AIG40" s="38"/>
      <c r="AIH40" s="38"/>
      <c r="AII40" s="38"/>
      <c r="AIJ40" s="38"/>
      <c r="AIK40" s="38"/>
      <c r="AIL40" s="38"/>
      <c r="AIM40" s="38"/>
      <c r="AIN40" s="38"/>
      <c r="AIO40" s="38"/>
      <c r="AIP40" s="38"/>
      <c r="AIQ40" s="38"/>
      <c r="AIR40" s="38"/>
      <c r="AIS40" s="38"/>
      <c r="AIT40" s="38"/>
      <c r="AIU40" s="38"/>
      <c r="AIV40" s="38"/>
      <c r="AIW40" s="38"/>
      <c r="AIX40" s="38"/>
      <c r="AIY40" s="38"/>
      <c r="AIZ40" s="38"/>
      <c r="AJA40" s="38"/>
      <c r="AJB40" s="38"/>
      <c r="AJC40" s="38"/>
      <c r="AJD40" s="38"/>
      <c r="AJE40" s="38"/>
      <c r="AJF40" s="38"/>
      <c r="AJG40" s="38"/>
      <c r="AJH40" s="38"/>
      <c r="AJI40" s="38"/>
      <c r="AJJ40" s="38"/>
      <c r="AJK40" s="38"/>
      <c r="AJL40" s="38"/>
      <c r="AJM40" s="38"/>
      <c r="AJN40" s="38"/>
      <c r="AJO40" s="38"/>
      <c r="AJP40" s="38"/>
      <c r="AJQ40" s="38"/>
      <c r="AJR40" s="38"/>
      <c r="AJS40" s="38"/>
      <c r="AJT40" s="38"/>
      <c r="AJU40" s="38"/>
      <c r="AJV40" s="38"/>
      <c r="AJW40" s="38"/>
      <c r="AJX40" s="38"/>
      <c r="AJY40" s="38"/>
      <c r="AJZ40" s="38"/>
      <c r="AKA40" s="38"/>
      <c r="AKB40" s="38"/>
      <c r="AKC40" s="38"/>
      <c r="AKD40" s="38"/>
      <c r="AKE40" s="38"/>
      <c r="AKF40" s="38"/>
      <c r="AKG40" s="38"/>
      <c r="AKH40" s="38"/>
      <c r="AKI40" s="38"/>
      <c r="AKJ40" s="38"/>
      <c r="AKK40" s="38"/>
      <c r="AKL40" s="38"/>
      <c r="AKM40" s="38"/>
      <c r="AKN40" s="38"/>
      <c r="AKO40" s="38"/>
      <c r="AKP40" s="38"/>
      <c r="AKQ40" s="38"/>
      <c r="AKR40" s="38"/>
      <c r="AKS40" s="38"/>
      <c r="AKT40" s="38"/>
      <c r="AKU40" s="38"/>
      <c r="AKV40" s="38"/>
      <c r="AKW40" s="38"/>
      <c r="AKX40" s="38"/>
      <c r="AKY40" s="38"/>
      <c r="AKZ40" s="38"/>
      <c r="ALA40" s="38"/>
      <c r="ALB40" s="38"/>
      <c r="ALC40" s="38"/>
      <c r="ALD40" s="38"/>
      <c r="ALE40" s="38"/>
      <c r="ALF40" s="38"/>
      <c r="ALG40" s="38"/>
      <c r="ALH40" s="38"/>
      <c r="ALI40" s="38"/>
      <c r="ALJ40" s="38"/>
      <c r="ALK40" s="38"/>
      <c r="ALL40" s="38"/>
      <c r="ALM40" s="38"/>
      <c r="ALN40" s="38"/>
      <c r="ALO40" s="38"/>
      <c r="ALP40" s="38"/>
      <c r="ALQ40" s="38"/>
      <c r="ALR40" s="38"/>
      <c r="ALS40" s="38"/>
      <c r="ALT40" s="38"/>
      <c r="ALU40" s="38"/>
      <c r="ALV40" s="38"/>
      <c r="ALW40" s="38"/>
      <c r="ALX40" s="38"/>
      <c r="ALY40" s="38"/>
      <c r="ALZ40" s="38"/>
      <c r="AMA40" s="38"/>
      <c r="AMB40" s="38"/>
      <c r="AMC40" s="38"/>
      <c r="AMD40" s="38"/>
      <c r="AME40" s="38"/>
      <c r="AMF40" s="38"/>
      <c r="AMG40" s="38"/>
      <c r="AMH40" s="38"/>
      <c r="AMI40" s="38"/>
      <c r="AMJ40" s="38"/>
      <c r="AMK40" s="38"/>
      <c r="AML40" s="38"/>
      <c r="AMM40" s="38"/>
      <c r="AMN40" s="38"/>
      <c r="AMO40" s="38"/>
      <c r="AMP40" s="38"/>
      <c r="AMQ40" s="38"/>
      <c r="AMR40" s="38"/>
      <c r="AMS40" s="38"/>
      <c r="AMT40" s="38"/>
      <c r="AMU40" s="38"/>
      <c r="AMV40" s="38"/>
      <c r="AMW40" s="38"/>
      <c r="AMX40" s="38"/>
      <c r="AMY40" s="38"/>
      <c r="AMZ40" s="38"/>
      <c r="ANA40" s="38"/>
      <c r="ANB40" s="38"/>
      <c r="ANC40" s="38"/>
      <c r="AND40" s="38"/>
      <c r="ANE40" s="38"/>
      <c r="ANF40" s="38"/>
      <c r="ANG40" s="38"/>
      <c r="ANH40" s="38"/>
      <c r="ANI40" s="38"/>
      <c r="ANJ40" s="38"/>
      <c r="ANK40" s="38"/>
      <c r="ANL40" s="38"/>
      <c r="ANM40" s="38"/>
      <c r="ANN40" s="38"/>
    </row>
    <row r="41" spans="1:1054" s="39" customFormat="1" ht="15.75" customHeight="1" outlineLevel="1">
      <c r="A41" s="274" t="s">
        <v>159</v>
      </c>
      <c r="B41" s="650"/>
      <c r="C41" s="650"/>
      <c r="D41" s="484"/>
      <c r="E41" s="313"/>
      <c r="F41" s="489"/>
      <c r="G41" s="328" t="str">
        <f t="shared" si="0"/>
        <v/>
      </c>
      <c r="H41" s="419"/>
      <c r="I41" s="264"/>
      <c r="J41" s="440" t="str">
        <f t="shared" si="2"/>
        <v/>
      </c>
      <c r="K41" s="134" t="str">
        <f t="shared" si="1"/>
        <v/>
      </c>
      <c r="L41" s="328" t="str">
        <f t="shared" ref="L41" si="36">IF(K41&lt;&gt;"",K41*$L$5,"")</f>
        <v/>
      </c>
      <c r="M41" s="102"/>
      <c r="N41" s="109"/>
      <c r="O41" s="106"/>
      <c r="P41" s="99">
        <f t="shared" si="3"/>
        <v>0</v>
      </c>
      <c r="Q41" s="102"/>
      <c r="R41" s="109"/>
      <c r="S41" s="106"/>
      <c r="T41" s="99">
        <f t="shared" si="4"/>
        <v>0</v>
      </c>
      <c r="U41" s="440">
        <f t="shared" si="5"/>
        <v>0</v>
      </c>
      <c r="V41" s="836"/>
      <c r="W41" s="109"/>
      <c r="X41"/>
      <c r="Y41"/>
      <c r="Z41"/>
      <c r="AA41"/>
      <c r="AB41"/>
      <c r="AC41"/>
      <c r="AD41"/>
      <c r="AE41"/>
      <c r="AF41"/>
      <c r="AG41"/>
      <c r="AH41"/>
      <c r="AI41"/>
      <c r="AJ41"/>
      <c r="AK41"/>
      <c r="AL41"/>
      <c r="AM41"/>
      <c r="AN41"/>
      <c r="AO41"/>
      <c r="AP41"/>
      <c r="AQ41" s="40"/>
      <c r="AR41" s="40"/>
      <c r="AS41" s="40"/>
      <c r="AT41" s="40"/>
      <c r="AU41" s="40"/>
      <c r="AV41" s="40"/>
      <c r="AW41" s="41"/>
      <c r="AX41" s="41"/>
      <c r="AY41" s="41"/>
      <c r="AZ41" s="41"/>
      <c r="BA41" s="41"/>
      <c r="BB41" s="41"/>
      <c r="BC41" s="41"/>
      <c r="BD41" s="41"/>
      <c r="BE41" s="41"/>
      <c r="BF41" s="41"/>
      <c r="BG41" s="41"/>
      <c r="BH41" s="41"/>
      <c r="BI41" s="41"/>
      <c r="BJ41" s="41"/>
      <c r="BK41" s="41"/>
      <c r="BL41" s="41"/>
      <c r="BM41" s="41"/>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8"/>
      <c r="AAD41" s="38"/>
      <c r="AAE41" s="38"/>
      <c r="AAF41" s="38"/>
      <c r="AAG41" s="38"/>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8"/>
      <c r="AGX41" s="38"/>
      <c r="AGY41" s="38"/>
      <c r="AGZ41" s="38"/>
      <c r="AHA41" s="38"/>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c r="AMJ41" s="38"/>
      <c r="AMK41" s="38"/>
      <c r="AML41" s="38"/>
      <c r="AMM41" s="38"/>
      <c r="AMN41" s="38"/>
      <c r="AMO41" s="38"/>
      <c r="AMP41" s="38"/>
      <c r="AMQ41" s="38"/>
      <c r="AMR41" s="38"/>
      <c r="AMS41" s="38"/>
      <c r="AMT41" s="38"/>
      <c r="AMU41" s="38"/>
      <c r="AMV41" s="38"/>
      <c r="AMW41" s="38"/>
      <c r="AMX41" s="38"/>
      <c r="AMY41" s="38"/>
      <c r="AMZ41" s="38"/>
      <c r="ANA41" s="38"/>
      <c r="ANB41" s="38"/>
      <c r="ANC41" s="38"/>
      <c r="AND41" s="38"/>
      <c r="ANE41" s="38"/>
      <c r="ANF41" s="38"/>
      <c r="ANG41" s="38"/>
      <c r="ANH41" s="38"/>
      <c r="ANI41" s="38"/>
      <c r="ANJ41" s="38"/>
      <c r="ANK41" s="38"/>
      <c r="ANL41" s="38"/>
      <c r="ANM41" s="38"/>
      <c r="ANN41" s="38"/>
    </row>
    <row r="42" spans="1:1054" s="445" customFormat="1" ht="15.75" customHeight="1" outlineLevel="1">
      <c r="A42" s="274" t="s">
        <v>160</v>
      </c>
      <c r="B42" s="650"/>
      <c r="C42" s="650"/>
      <c r="D42" s="484"/>
      <c r="E42" s="313"/>
      <c r="F42" s="489"/>
      <c r="G42" s="328" t="str">
        <f t="shared" si="0"/>
        <v/>
      </c>
      <c r="H42" s="419"/>
      <c r="I42" s="262"/>
      <c r="J42" s="440" t="str">
        <f t="shared" si="2"/>
        <v/>
      </c>
      <c r="K42" s="134" t="str">
        <f t="shared" si="1"/>
        <v/>
      </c>
      <c r="L42" s="328" t="str">
        <f t="shared" ref="L42" si="37">IF(K42&lt;&gt;"",K42*$L$6,"")</f>
        <v/>
      </c>
      <c r="M42" s="102"/>
      <c r="N42" s="441"/>
      <c r="O42" s="442"/>
      <c r="P42" s="443">
        <f t="shared" si="3"/>
        <v>0</v>
      </c>
      <c r="Q42" s="102"/>
      <c r="R42" s="441"/>
      <c r="S42" s="442"/>
      <c r="T42" s="443">
        <f t="shared" si="4"/>
        <v>0</v>
      </c>
      <c r="U42" s="495">
        <f t="shared" si="5"/>
        <v>0</v>
      </c>
      <c r="V42" s="836"/>
      <c r="W42" s="441"/>
      <c r="X42"/>
      <c r="Y42"/>
      <c r="Z42"/>
      <c r="AA42"/>
      <c r="AB42"/>
      <c r="AC42"/>
      <c r="AD42"/>
      <c r="AE42"/>
      <c r="AF42"/>
      <c r="AG42"/>
      <c r="AH42"/>
      <c r="AI42"/>
      <c r="AJ42"/>
      <c r="AK42"/>
      <c r="AL42"/>
      <c r="AM42"/>
      <c r="AN42"/>
      <c r="AO42"/>
      <c r="AP42"/>
      <c r="AQ42" s="446"/>
      <c r="AR42" s="446"/>
      <c r="AS42" s="446"/>
      <c r="AT42" s="446"/>
      <c r="AU42" s="446"/>
      <c r="AV42" s="446"/>
      <c r="AW42" s="447"/>
      <c r="AX42" s="447"/>
      <c r="AY42" s="447"/>
      <c r="AZ42" s="447"/>
      <c r="BA42" s="447"/>
      <c r="BB42" s="447"/>
      <c r="BC42" s="447"/>
      <c r="BD42" s="447"/>
      <c r="BE42" s="447"/>
      <c r="BF42" s="447"/>
      <c r="BG42" s="447"/>
      <c r="BH42" s="447"/>
      <c r="BI42" s="447"/>
      <c r="BJ42" s="447"/>
      <c r="BK42" s="447"/>
      <c r="BL42" s="447"/>
      <c r="BM42" s="447"/>
    </row>
    <row r="43" spans="1:1054" s="39" customFormat="1" ht="15.75" customHeight="1" outlineLevel="1">
      <c r="A43" s="426" t="s">
        <v>158</v>
      </c>
      <c r="B43" s="650"/>
      <c r="C43" s="650"/>
      <c r="D43" s="485"/>
      <c r="E43" s="430"/>
      <c r="F43" s="488"/>
      <c r="G43" s="432" t="str">
        <f t="shared" si="0"/>
        <v/>
      </c>
      <c r="H43" s="434"/>
      <c r="I43" s="435"/>
      <c r="J43" s="440" t="str">
        <f t="shared" si="2"/>
        <v/>
      </c>
      <c r="K43" s="286" t="str">
        <f t="shared" si="1"/>
        <v/>
      </c>
      <c r="L43" s="432" t="str">
        <f t="shared" ref="L43" si="38">IF(K43&lt;&gt;"",K43*$L$7,"")</f>
        <v/>
      </c>
      <c r="M43" s="436"/>
      <c r="N43" s="437"/>
      <c r="O43" s="438"/>
      <c r="P43" s="439">
        <f t="shared" si="3"/>
        <v>0</v>
      </c>
      <c r="Q43" s="436"/>
      <c r="R43" s="437"/>
      <c r="S43" s="438"/>
      <c r="T43" s="439">
        <f t="shared" si="4"/>
        <v>0</v>
      </c>
      <c r="U43" s="496">
        <f t="shared" si="5"/>
        <v>0</v>
      </c>
      <c r="V43" s="836"/>
      <c r="W43" s="437"/>
      <c r="X43"/>
      <c r="Y43"/>
      <c r="Z43"/>
      <c r="AA43"/>
      <c r="AB43"/>
      <c r="AC43"/>
      <c r="AD43"/>
      <c r="AE43"/>
      <c r="AF43"/>
      <c r="AG43"/>
      <c r="AH43"/>
      <c r="AI43"/>
      <c r="AJ43"/>
      <c r="AK43"/>
      <c r="AL43"/>
      <c r="AM43"/>
      <c r="AN43"/>
      <c r="AO43"/>
      <c r="AP43"/>
      <c r="AQ43" s="40"/>
      <c r="AR43" s="40"/>
      <c r="AS43" s="40"/>
      <c r="AT43" s="40"/>
      <c r="AU43" s="40"/>
      <c r="AV43" s="40"/>
      <c r="AW43" s="41"/>
      <c r="AX43" s="41"/>
      <c r="AY43" s="41"/>
      <c r="AZ43" s="41"/>
      <c r="BA43" s="41"/>
      <c r="BB43" s="41"/>
      <c r="BC43" s="41"/>
      <c r="BD43" s="41"/>
      <c r="BE43" s="41"/>
      <c r="BF43" s="41"/>
      <c r="BG43" s="41"/>
      <c r="BH43" s="41"/>
      <c r="BI43" s="41"/>
      <c r="BJ43" s="41"/>
      <c r="BK43" s="41"/>
      <c r="BL43" s="41"/>
      <c r="BM43" s="41"/>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c r="YR43" s="38"/>
      <c r="YS43" s="38"/>
      <c r="YT43" s="38"/>
      <c r="YU43" s="38"/>
      <c r="YV43" s="38"/>
      <c r="YW43" s="38"/>
      <c r="YX43" s="38"/>
      <c r="YY43" s="38"/>
      <c r="YZ43" s="38"/>
      <c r="ZA43" s="38"/>
      <c r="ZB43" s="38"/>
      <c r="ZC43" s="38"/>
      <c r="ZD43" s="38"/>
      <c r="ZE43" s="38"/>
      <c r="ZF43" s="38"/>
      <c r="ZG43" s="38"/>
      <c r="ZH43" s="38"/>
      <c r="ZI43" s="38"/>
      <c r="ZJ43" s="38"/>
      <c r="ZK43" s="38"/>
      <c r="ZL43" s="38"/>
      <c r="ZM43" s="38"/>
      <c r="ZN43" s="38"/>
      <c r="ZO43" s="38"/>
      <c r="ZP43" s="38"/>
      <c r="ZQ43" s="38"/>
      <c r="ZR43" s="38"/>
      <c r="ZS43" s="38"/>
      <c r="ZT43" s="38"/>
      <c r="ZU43" s="38"/>
      <c r="ZV43" s="38"/>
      <c r="ZW43" s="38"/>
      <c r="ZX43" s="38"/>
      <c r="ZY43" s="38"/>
      <c r="ZZ43" s="38"/>
      <c r="AAA43" s="38"/>
      <c r="AAB43" s="38"/>
      <c r="AAC43" s="38"/>
      <c r="AAD43" s="38"/>
      <c r="AAE43" s="38"/>
      <c r="AAF43" s="38"/>
      <c r="AAG43" s="38"/>
      <c r="AAH43" s="38"/>
      <c r="AAI43" s="38"/>
      <c r="AAJ43" s="38"/>
      <c r="AAK43" s="38"/>
      <c r="AAL43" s="38"/>
      <c r="AAM43" s="38"/>
      <c r="AAN43" s="38"/>
      <c r="AAO43" s="38"/>
      <c r="AAP43" s="38"/>
      <c r="AAQ43" s="38"/>
      <c r="AAR43" s="38"/>
      <c r="AAS43" s="38"/>
      <c r="AAT43" s="38"/>
      <c r="AAU43" s="38"/>
      <c r="AAV43" s="38"/>
      <c r="AAW43" s="38"/>
      <c r="AAX43" s="38"/>
      <c r="AAY43" s="38"/>
      <c r="AAZ43" s="38"/>
      <c r="ABA43" s="38"/>
      <c r="ABB43" s="38"/>
      <c r="ABC43" s="38"/>
      <c r="ABD43" s="38"/>
      <c r="ABE43" s="38"/>
      <c r="ABF43" s="38"/>
      <c r="ABG43" s="38"/>
      <c r="ABH43" s="38"/>
      <c r="ABI43" s="38"/>
      <c r="ABJ43" s="38"/>
      <c r="ABK43" s="38"/>
      <c r="ABL43" s="38"/>
      <c r="ABM43" s="38"/>
      <c r="ABN43" s="38"/>
      <c r="ABO43" s="38"/>
      <c r="ABP43" s="38"/>
      <c r="ABQ43" s="38"/>
      <c r="ABR43" s="38"/>
      <c r="ABS43" s="38"/>
      <c r="ABT43" s="38"/>
      <c r="ABU43" s="38"/>
      <c r="ABV43" s="38"/>
      <c r="ABW43" s="38"/>
      <c r="ABX43" s="38"/>
      <c r="ABY43" s="38"/>
      <c r="ABZ43" s="38"/>
      <c r="ACA43" s="38"/>
      <c r="ACB43" s="38"/>
      <c r="ACC43" s="38"/>
      <c r="ACD43" s="38"/>
      <c r="ACE43" s="38"/>
      <c r="ACF43" s="38"/>
      <c r="ACG43" s="38"/>
      <c r="ACH43" s="38"/>
      <c r="ACI43" s="38"/>
      <c r="ACJ43" s="38"/>
      <c r="ACK43" s="38"/>
      <c r="ACL43" s="38"/>
      <c r="ACM43" s="38"/>
      <c r="ACN43" s="38"/>
      <c r="ACO43" s="38"/>
      <c r="ACP43" s="38"/>
      <c r="ACQ43" s="38"/>
      <c r="ACR43" s="38"/>
      <c r="ACS43" s="38"/>
      <c r="ACT43" s="38"/>
      <c r="ACU43" s="38"/>
      <c r="ACV43" s="38"/>
      <c r="ACW43" s="38"/>
      <c r="ACX43" s="38"/>
      <c r="ACY43" s="38"/>
      <c r="ACZ43" s="38"/>
      <c r="ADA43" s="38"/>
      <c r="ADB43" s="38"/>
      <c r="ADC43" s="38"/>
      <c r="ADD43" s="38"/>
      <c r="ADE43" s="38"/>
      <c r="ADF43" s="38"/>
      <c r="ADG43" s="38"/>
      <c r="ADH43" s="38"/>
      <c r="ADI43" s="38"/>
      <c r="ADJ43" s="38"/>
      <c r="ADK43" s="38"/>
      <c r="ADL43" s="38"/>
      <c r="ADM43" s="38"/>
      <c r="ADN43" s="38"/>
      <c r="ADO43" s="38"/>
      <c r="ADP43" s="38"/>
      <c r="ADQ43" s="38"/>
      <c r="ADR43" s="38"/>
      <c r="ADS43" s="38"/>
      <c r="ADT43" s="38"/>
      <c r="ADU43" s="38"/>
      <c r="ADV43" s="38"/>
      <c r="ADW43" s="38"/>
      <c r="ADX43" s="38"/>
      <c r="ADY43" s="38"/>
      <c r="ADZ43" s="38"/>
      <c r="AEA43" s="38"/>
      <c r="AEB43" s="38"/>
      <c r="AEC43" s="38"/>
      <c r="AED43" s="38"/>
      <c r="AEE43" s="38"/>
      <c r="AEF43" s="38"/>
      <c r="AEG43" s="38"/>
      <c r="AEH43" s="38"/>
      <c r="AEI43" s="38"/>
      <c r="AEJ43" s="38"/>
      <c r="AEK43" s="38"/>
      <c r="AEL43" s="38"/>
      <c r="AEM43" s="38"/>
      <c r="AEN43" s="38"/>
      <c r="AEO43" s="38"/>
      <c r="AEP43" s="38"/>
      <c r="AEQ43" s="38"/>
      <c r="AER43" s="38"/>
      <c r="AES43" s="38"/>
      <c r="AET43" s="38"/>
      <c r="AEU43" s="38"/>
      <c r="AEV43" s="38"/>
      <c r="AEW43" s="38"/>
      <c r="AEX43" s="38"/>
      <c r="AEY43" s="38"/>
      <c r="AEZ43" s="38"/>
      <c r="AFA43" s="38"/>
      <c r="AFB43" s="38"/>
      <c r="AFC43" s="38"/>
      <c r="AFD43" s="38"/>
      <c r="AFE43" s="38"/>
      <c r="AFF43" s="38"/>
      <c r="AFG43" s="38"/>
      <c r="AFH43" s="38"/>
      <c r="AFI43" s="38"/>
      <c r="AFJ43" s="38"/>
      <c r="AFK43" s="38"/>
      <c r="AFL43" s="38"/>
      <c r="AFM43" s="38"/>
      <c r="AFN43" s="38"/>
      <c r="AFO43" s="38"/>
      <c r="AFP43" s="38"/>
      <c r="AFQ43" s="38"/>
      <c r="AFR43" s="38"/>
      <c r="AFS43" s="38"/>
      <c r="AFT43" s="38"/>
      <c r="AFU43" s="38"/>
      <c r="AFV43" s="38"/>
      <c r="AFW43" s="38"/>
      <c r="AFX43" s="38"/>
      <c r="AFY43" s="38"/>
      <c r="AFZ43" s="38"/>
      <c r="AGA43" s="38"/>
      <c r="AGB43" s="38"/>
      <c r="AGC43" s="38"/>
      <c r="AGD43" s="38"/>
      <c r="AGE43" s="38"/>
      <c r="AGF43" s="38"/>
      <c r="AGG43" s="38"/>
      <c r="AGH43" s="38"/>
      <c r="AGI43" s="38"/>
      <c r="AGJ43" s="38"/>
      <c r="AGK43" s="38"/>
      <c r="AGL43" s="38"/>
      <c r="AGM43" s="38"/>
      <c r="AGN43" s="38"/>
      <c r="AGO43" s="38"/>
      <c r="AGP43" s="38"/>
      <c r="AGQ43" s="38"/>
      <c r="AGR43" s="38"/>
      <c r="AGS43" s="38"/>
      <c r="AGT43" s="38"/>
      <c r="AGU43" s="38"/>
      <c r="AGV43" s="38"/>
      <c r="AGW43" s="38"/>
      <c r="AGX43" s="38"/>
      <c r="AGY43" s="38"/>
      <c r="AGZ43" s="38"/>
      <c r="AHA43" s="38"/>
      <c r="AHB43" s="38"/>
      <c r="AHC43" s="38"/>
      <c r="AHD43" s="38"/>
      <c r="AHE43" s="38"/>
      <c r="AHF43" s="38"/>
      <c r="AHG43" s="38"/>
      <c r="AHH43" s="38"/>
      <c r="AHI43" s="38"/>
      <c r="AHJ43" s="38"/>
      <c r="AHK43" s="38"/>
      <c r="AHL43" s="38"/>
      <c r="AHM43" s="38"/>
      <c r="AHN43" s="38"/>
      <c r="AHO43" s="38"/>
      <c r="AHP43" s="38"/>
      <c r="AHQ43" s="38"/>
      <c r="AHR43" s="38"/>
      <c r="AHS43" s="38"/>
      <c r="AHT43" s="38"/>
      <c r="AHU43" s="38"/>
      <c r="AHV43" s="38"/>
      <c r="AHW43" s="38"/>
      <c r="AHX43" s="38"/>
      <c r="AHY43" s="38"/>
      <c r="AHZ43" s="38"/>
      <c r="AIA43" s="38"/>
      <c r="AIB43" s="38"/>
      <c r="AIC43" s="38"/>
      <c r="AID43" s="38"/>
      <c r="AIE43" s="38"/>
      <c r="AIF43" s="38"/>
      <c r="AIG43" s="38"/>
      <c r="AIH43" s="38"/>
      <c r="AII43" s="38"/>
      <c r="AIJ43" s="38"/>
      <c r="AIK43" s="38"/>
      <c r="AIL43" s="38"/>
      <c r="AIM43" s="38"/>
      <c r="AIN43" s="38"/>
      <c r="AIO43" s="38"/>
      <c r="AIP43" s="38"/>
      <c r="AIQ43" s="38"/>
      <c r="AIR43" s="38"/>
      <c r="AIS43" s="38"/>
      <c r="AIT43" s="38"/>
      <c r="AIU43" s="38"/>
      <c r="AIV43" s="38"/>
      <c r="AIW43" s="38"/>
      <c r="AIX43" s="38"/>
      <c r="AIY43" s="38"/>
      <c r="AIZ43" s="38"/>
      <c r="AJA43" s="38"/>
      <c r="AJB43" s="38"/>
      <c r="AJC43" s="38"/>
      <c r="AJD43" s="38"/>
      <c r="AJE43" s="38"/>
      <c r="AJF43" s="38"/>
      <c r="AJG43" s="38"/>
      <c r="AJH43" s="38"/>
      <c r="AJI43" s="38"/>
      <c r="AJJ43" s="38"/>
      <c r="AJK43" s="38"/>
      <c r="AJL43" s="38"/>
      <c r="AJM43" s="38"/>
      <c r="AJN43" s="38"/>
      <c r="AJO43" s="38"/>
      <c r="AJP43" s="38"/>
      <c r="AJQ43" s="38"/>
      <c r="AJR43" s="38"/>
      <c r="AJS43" s="38"/>
      <c r="AJT43" s="38"/>
      <c r="AJU43" s="38"/>
      <c r="AJV43" s="38"/>
      <c r="AJW43" s="38"/>
      <c r="AJX43" s="38"/>
      <c r="AJY43" s="38"/>
      <c r="AJZ43" s="38"/>
      <c r="AKA43" s="38"/>
      <c r="AKB43" s="38"/>
      <c r="AKC43" s="38"/>
      <c r="AKD43" s="38"/>
      <c r="AKE43" s="38"/>
      <c r="AKF43" s="38"/>
      <c r="AKG43" s="38"/>
      <c r="AKH43" s="38"/>
      <c r="AKI43" s="38"/>
      <c r="AKJ43" s="38"/>
      <c r="AKK43" s="38"/>
      <c r="AKL43" s="38"/>
      <c r="AKM43" s="38"/>
      <c r="AKN43" s="38"/>
      <c r="AKO43" s="38"/>
      <c r="AKP43" s="38"/>
      <c r="AKQ43" s="38"/>
      <c r="AKR43" s="38"/>
      <c r="AKS43" s="38"/>
      <c r="AKT43" s="38"/>
      <c r="AKU43" s="38"/>
      <c r="AKV43" s="38"/>
      <c r="AKW43" s="38"/>
      <c r="AKX43" s="38"/>
      <c r="AKY43" s="38"/>
      <c r="AKZ43" s="38"/>
      <c r="ALA43" s="38"/>
      <c r="ALB43" s="38"/>
      <c r="ALC43" s="38"/>
      <c r="ALD43" s="38"/>
      <c r="ALE43" s="38"/>
      <c r="ALF43" s="38"/>
      <c r="ALG43" s="38"/>
      <c r="ALH43" s="38"/>
      <c r="ALI43" s="38"/>
      <c r="ALJ43" s="38"/>
      <c r="ALK43" s="38"/>
      <c r="ALL43" s="38"/>
      <c r="ALM43" s="38"/>
      <c r="ALN43" s="38"/>
      <c r="ALO43" s="38"/>
      <c r="ALP43" s="38"/>
      <c r="ALQ43" s="38"/>
      <c r="ALR43" s="38"/>
      <c r="ALS43" s="38"/>
      <c r="ALT43" s="38"/>
      <c r="ALU43" s="38"/>
      <c r="ALV43" s="38"/>
      <c r="ALW43" s="38"/>
      <c r="ALX43" s="38"/>
      <c r="ALY43" s="38"/>
      <c r="ALZ43" s="38"/>
      <c r="AMA43" s="38"/>
      <c r="AMB43" s="38"/>
      <c r="AMC43" s="38"/>
      <c r="AMD43" s="38"/>
      <c r="AME43" s="38"/>
      <c r="AMF43" s="38"/>
      <c r="AMG43" s="38"/>
      <c r="AMH43" s="38"/>
      <c r="AMI43" s="38"/>
      <c r="AMJ43" s="38"/>
      <c r="AMK43" s="38"/>
      <c r="AML43" s="38"/>
      <c r="AMM43" s="38"/>
      <c r="AMN43" s="38"/>
      <c r="AMO43" s="38"/>
      <c r="AMP43" s="38"/>
      <c r="AMQ43" s="38"/>
      <c r="AMR43" s="38"/>
      <c r="AMS43" s="38"/>
      <c r="AMT43" s="38"/>
      <c r="AMU43" s="38"/>
      <c r="AMV43" s="38"/>
      <c r="AMW43" s="38"/>
      <c r="AMX43" s="38"/>
      <c r="AMY43" s="38"/>
      <c r="AMZ43" s="38"/>
      <c r="ANA43" s="38"/>
      <c r="ANB43" s="38"/>
      <c r="ANC43" s="38"/>
      <c r="AND43" s="38"/>
      <c r="ANE43" s="38"/>
      <c r="ANF43" s="38"/>
      <c r="ANG43" s="38"/>
      <c r="ANH43" s="38"/>
      <c r="ANI43" s="38"/>
      <c r="ANJ43" s="38"/>
      <c r="ANK43" s="38"/>
      <c r="ANL43" s="38"/>
      <c r="ANM43" s="38"/>
      <c r="ANN43" s="38"/>
    </row>
    <row r="44" spans="1:1054" s="39" customFormat="1" ht="15" customHeight="1" outlineLevel="1">
      <c r="A44" s="274" t="s">
        <v>159</v>
      </c>
      <c r="B44" s="650"/>
      <c r="C44" s="650"/>
      <c r="D44" s="484"/>
      <c r="E44" s="313"/>
      <c r="F44" s="489"/>
      <c r="G44" s="328" t="str">
        <f t="shared" si="0"/>
        <v/>
      </c>
      <c r="H44" s="419"/>
      <c r="I44" s="264"/>
      <c r="J44" s="440" t="str">
        <f t="shared" si="2"/>
        <v/>
      </c>
      <c r="K44" s="134" t="str">
        <f t="shared" si="1"/>
        <v/>
      </c>
      <c r="L44" s="328" t="str">
        <f t="shared" ref="L44" si="39">IF(K44&lt;&gt;"",K44*$L$8,"")</f>
        <v/>
      </c>
      <c r="M44" s="102"/>
      <c r="N44" s="109"/>
      <c r="O44" s="106"/>
      <c r="P44" s="99">
        <f t="shared" si="3"/>
        <v>0</v>
      </c>
      <c r="Q44" s="102"/>
      <c r="R44" s="109"/>
      <c r="S44" s="106"/>
      <c r="T44" s="99">
        <f t="shared" si="4"/>
        <v>0</v>
      </c>
      <c r="U44" s="440">
        <f t="shared" si="5"/>
        <v>0</v>
      </c>
      <c r="V44" s="836"/>
      <c r="W44" s="109"/>
      <c r="X44"/>
      <c r="Y44"/>
      <c r="Z44"/>
      <c r="AA44"/>
      <c r="AB44"/>
      <c r="AC44"/>
      <c r="AD44"/>
      <c r="AE44"/>
      <c r="AF44"/>
      <c r="AG44"/>
      <c r="AH44"/>
      <c r="AI44"/>
      <c r="AJ44"/>
      <c r="AK44"/>
      <c r="AL44"/>
      <c r="AM44"/>
      <c r="AN44"/>
      <c r="AO44"/>
      <c r="AP44"/>
      <c r="AQ44" s="40"/>
      <c r="AR44" s="40"/>
      <c r="AS44" s="40"/>
      <c r="AT44" s="40"/>
      <c r="AU44" s="40"/>
      <c r="AV44" s="40"/>
      <c r="AW44" s="41"/>
      <c r="AX44" s="41"/>
      <c r="AY44" s="41"/>
      <c r="AZ44" s="41"/>
      <c r="BA44" s="41"/>
      <c r="BB44" s="41"/>
      <c r="BC44" s="41"/>
      <c r="BD44" s="41"/>
      <c r="BE44" s="41"/>
      <c r="BF44" s="41"/>
      <c r="BG44" s="41"/>
      <c r="BH44" s="41"/>
      <c r="BI44" s="41"/>
      <c r="BJ44" s="41"/>
      <c r="BK44" s="41"/>
      <c r="BL44" s="41"/>
      <c r="BM44" s="41"/>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c r="ZC44" s="38"/>
      <c r="ZD44" s="38"/>
      <c r="ZE44" s="38"/>
      <c r="ZF44" s="38"/>
      <c r="ZG44" s="38"/>
      <c r="ZH44" s="38"/>
      <c r="ZI44" s="38"/>
      <c r="ZJ44" s="38"/>
      <c r="ZK44" s="38"/>
      <c r="ZL44" s="38"/>
      <c r="ZM44" s="38"/>
      <c r="ZN44" s="38"/>
      <c r="ZO44" s="38"/>
      <c r="ZP44" s="38"/>
      <c r="ZQ44" s="38"/>
      <c r="ZR44" s="38"/>
      <c r="ZS44" s="38"/>
      <c r="ZT44" s="38"/>
      <c r="ZU44" s="38"/>
      <c r="ZV44" s="38"/>
      <c r="ZW44" s="38"/>
      <c r="ZX44" s="38"/>
      <c r="ZY44" s="38"/>
      <c r="ZZ44" s="38"/>
      <c r="AAA44" s="38"/>
      <c r="AAB44" s="38"/>
      <c r="AAC44" s="38"/>
      <c r="AAD44" s="38"/>
      <c r="AAE44" s="38"/>
      <c r="AAF44" s="38"/>
      <c r="AAG44" s="38"/>
      <c r="AAH44" s="38"/>
      <c r="AAI44" s="38"/>
      <c r="AAJ44" s="38"/>
      <c r="AAK44" s="38"/>
      <c r="AAL44" s="38"/>
      <c r="AAM44" s="38"/>
      <c r="AAN44" s="38"/>
      <c r="AAO44" s="38"/>
      <c r="AAP44" s="38"/>
      <c r="AAQ44" s="38"/>
      <c r="AAR44" s="38"/>
      <c r="AAS44" s="38"/>
      <c r="AAT44" s="38"/>
      <c r="AAU44" s="38"/>
      <c r="AAV44" s="38"/>
      <c r="AAW44" s="38"/>
      <c r="AAX44" s="38"/>
      <c r="AAY44" s="38"/>
      <c r="AAZ44" s="38"/>
      <c r="ABA44" s="38"/>
      <c r="ABB44" s="38"/>
      <c r="ABC44" s="38"/>
      <c r="ABD44" s="38"/>
      <c r="ABE44" s="38"/>
      <c r="ABF44" s="38"/>
      <c r="ABG44" s="38"/>
      <c r="ABH44" s="38"/>
      <c r="ABI44" s="38"/>
      <c r="ABJ44" s="38"/>
      <c r="ABK44" s="38"/>
      <c r="ABL44" s="38"/>
      <c r="ABM44" s="38"/>
      <c r="ABN44" s="38"/>
      <c r="ABO44" s="38"/>
      <c r="ABP44" s="38"/>
      <c r="ABQ44" s="38"/>
      <c r="ABR44" s="38"/>
      <c r="ABS44" s="38"/>
      <c r="ABT44" s="38"/>
      <c r="ABU44" s="38"/>
      <c r="ABV44" s="38"/>
      <c r="ABW44" s="38"/>
      <c r="ABX44" s="38"/>
      <c r="ABY44" s="38"/>
      <c r="ABZ44" s="38"/>
      <c r="ACA44" s="38"/>
      <c r="ACB44" s="38"/>
      <c r="ACC44" s="38"/>
      <c r="ACD44" s="38"/>
      <c r="ACE44" s="38"/>
      <c r="ACF44" s="38"/>
      <c r="ACG44" s="38"/>
      <c r="ACH44" s="38"/>
      <c r="ACI44" s="38"/>
      <c r="ACJ44" s="38"/>
      <c r="ACK44" s="38"/>
      <c r="ACL44" s="38"/>
      <c r="ACM44" s="38"/>
      <c r="ACN44" s="38"/>
      <c r="ACO44" s="38"/>
      <c r="ACP44" s="38"/>
      <c r="ACQ44" s="38"/>
      <c r="ACR44" s="38"/>
      <c r="ACS44" s="38"/>
      <c r="ACT44" s="38"/>
      <c r="ACU44" s="38"/>
      <c r="ACV44" s="38"/>
      <c r="ACW44" s="38"/>
      <c r="ACX44" s="38"/>
      <c r="ACY44" s="38"/>
      <c r="ACZ44" s="38"/>
      <c r="ADA44" s="38"/>
      <c r="ADB44" s="38"/>
      <c r="ADC44" s="38"/>
      <c r="ADD44" s="38"/>
      <c r="ADE44" s="38"/>
      <c r="ADF44" s="38"/>
      <c r="ADG44" s="38"/>
      <c r="ADH44" s="38"/>
      <c r="ADI44" s="38"/>
      <c r="ADJ44" s="38"/>
      <c r="ADK44" s="38"/>
      <c r="ADL44" s="38"/>
      <c r="ADM44" s="38"/>
      <c r="ADN44" s="38"/>
      <c r="ADO44" s="38"/>
      <c r="ADP44" s="38"/>
      <c r="ADQ44" s="38"/>
      <c r="ADR44" s="38"/>
      <c r="ADS44" s="38"/>
      <c r="ADT44" s="38"/>
      <c r="ADU44" s="38"/>
      <c r="ADV44" s="38"/>
      <c r="ADW44" s="38"/>
      <c r="ADX44" s="38"/>
      <c r="ADY44" s="38"/>
      <c r="ADZ44" s="38"/>
      <c r="AEA44" s="38"/>
      <c r="AEB44" s="38"/>
      <c r="AEC44" s="38"/>
      <c r="AED44" s="38"/>
      <c r="AEE44" s="38"/>
      <c r="AEF44" s="38"/>
      <c r="AEG44" s="38"/>
      <c r="AEH44" s="38"/>
      <c r="AEI44" s="38"/>
      <c r="AEJ44" s="38"/>
      <c r="AEK44" s="38"/>
      <c r="AEL44" s="38"/>
      <c r="AEM44" s="38"/>
      <c r="AEN44" s="38"/>
      <c r="AEO44" s="38"/>
      <c r="AEP44" s="38"/>
      <c r="AEQ44" s="38"/>
      <c r="AER44" s="38"/>
      <c r="AES44" s="38"/>
      <c r="AET44" s="38"/>
      <c r="AEU44" s="38"/>
      <c r="AEV44" s="38"/>
      <c r="AEW44" s="38"/>
      <c r="AEX44" s="38"/>
      <c r="AEY44" s="38"/>
      <c r="AEZ44" s="38"/>
      <c r="AFA44" s="38"/>
      <c r="AFB44" s="38"/>
      <c r="AFC44" s="38"/>
      <c r="AFD44" s="38"/>
      <c r="AFE44" s="38"/>
      <c r="AFF44" s="38"/>
      <c r="AFG44" s="38"/>
      <c r="AFH44" s="38"/>
      <c r="AFI44" s="38"/>
      <c r="AFJ44" s="38"/>
      <c r="AFK44" s="38"/>
      <c r="AFL44" s="38"/>
      <c r="AFM44" s="38"/>
      <c r="AFN44" s="38"/>
      <c r="AFO44" s="38"/>
      <c r="AFP44" s="38"/>
      <c r="AFQ44" s="38"/>
      <c r="AFR44" s="38"/>
      <c r="AFS44" s="38"/>
      <c r="AFT44" s="38"/>
      <c r="AFU44" s="38"/>
      <c r="AFV44" s="38"/>
      <c r="AFW44" s="38"/>
      <c r="AFX44" s="38"/>
      <c r="AFY44" s="38"/>
      <c r="AFZ44" s="38"/>
      <c r="AGA44" s="38"/>
      <c r="AGB44" s="38"/>
      <c r="AGC44" s="38"/>
      <c r="AGD44" s="38"/>
      <c r="AGE44" s="38"/>
      <c r="AGF44" s="38"/>
      <c r="AGG44" s="38"/>
      <c r="AGH44" s="38"/>
      <c r="AGI44" s="38"/>
      <c r="AGJ44" s="38"/>
      <c r="AGK44" s="38"/>
      <c r="AGL44" s="38"/>
      <c r="AGM44" s="38"/>
      <c r="AGN44" s="38"/>
      <c r="AGO44" s="38"/>
      <c r="AGP44" s="38"/>
      <c r="AGQ44" s="38"/>
      <c r="AGR44" s="38"/>
      <c r="AGS44" s="38"/>
      <c r="AGT44" s="38"/>
      <c r="AGU44" s="38"/>
      <c r="AGV44" s="38"/>
      <c r="AGW44" s="38"/>
      <c r="AGX44" s="38"/>
      <c r="AGY44" s="38"/>
      <c r="AGZ44" s="38"/>
      <c r="AHA44" s="38"/>
      <c r="AHB44" s="38"/>
      <c r="AHC44" s="38"/>
      <c r="AHD44" s="38"/>
      <c r="AHE44" s="38"/>
      <c r="AHF44" s="38"/>
      <c r="AHG44" s="38"/>
      <c r="AHH44" s="38"/>
      <c r="AHI44" s="38"/>
      <c r="AHJ44" s="38"/>
      <c r="AHK44" s="38"/>
      <c r="AHL44" s="38"/>
      <c r="AHM44" s="38"/>
      <c r="AHN44" s="38"/>
      <c r="AHO44" s="38"/>
      <c r="AHP44" s="38"/>
      <c r="AHQ44" s="38"/>
      <c r="AHR44" s="38"/>
      <c r="AHS44" s="38"/>
      <c r="AHT44" s="38"/>
      <c r="AHU44" s="38"/>
      <c r="AHV44" s="38"/>
      <c r="AHW44" s="38"/>
      <c r="AHX44" s="38"/>
      <c r="AHY44" s="38"/>
      <c r="AHZ44" s="38"/>
      <c r="AIA44" s="38"/>
      <c r="AIB44" s="38"/>
      <c r="AIC44" s="38"/>
      <c r="AID44" s="38"/>
      <c r="AIE44" s="38"/>
      <c r="AIF44" s="38"/>
      <c r="AIG44" s="38"/>
      <c r="AIH44" s="38"/>
      <c r="AII44" s="38"/>
      <c r="AIJ44" s="38"/>
      <c r="AIK44" s="38"/>
      <c r="AIL44" s="38"/>
      <c r="AIM44" s="38"/>
      <c r="AIN44" s="38"/>
      <c r="AIO44" s="38"/>
      <c r="AIP44" s="38"/>
      <c r="AIQ44" s="38"/>
      <c r="AIR44" s="38"/>
      <c r="AIS44" s="38"/>
      <c r="AIT44" s="38"/>
      <c r="AIU44" s="38"/>
      <c r="AIV44" s="38"/>
      <c r="AIW44" s="38"/>
      <c r="AIX44" s="38"/>
      <c r="AIY44" s="38"/>
      <c r="AIZ44" s="38"/>
      <c r="AJA44" s="38"/>
      <c r="AJB44" s="38"/>
      <c r="AJC44" s="38"/>
      <c r="AJD44" s="38"/>
      <c r="AJE44" s="38"/>
      <c r="AJF44" s="38"/>
      <c r="AJG44" s="38"/>
      <c r="AJH44" s="38"/>
      <c r="AJI44" s="38"/>
      <c r="AJJ44" s="38"/>
      <c r="AJK44" s="38"/>
      <c r="AJL44" s="38"/>
      <c r="AJM44" s="38"/>
      <c r="AJN44" s="38"/>
      <c r="AJO44" s="38"/>
      <c r="AJP44" s="38"/>
      <c r="AJQ44" s="38"/>
      <c r="AJR44" s="38"/>
      <c r="AJS44" s="38"/>
      <c r="AJT44" s="38"/>
      <c r="AJU44" s="38"/>
      <c r="AJV44" s="38"/>
      <c r="AJW44" s="38"/>
      <c r="AJX44" s="38"/>
      <c r="AJY44" s="38"/>
      <c r="AJZ44" s="38"/>
      <c r="AKA44" s="38"/>
      <c r="AKB44" s="38"/>
      <c r="AKC44" s="38"/>
      <c r="AKD44" s="38"/>
      <c r="AKE44" s="38"/>
      <c r="AKF44" s="38"/>
      <c r="AKG44" s="38"/>
      <c r="AKH44" s="38"/>
      <c r="AKI44" s="38"/>
      <c r="AKJ44" s="38"/>
      <c r="AKK44" s="38"/>
      <c r="AKL44" s="38"/>
      <c r="AKM44" s="38"/>
      <c r="AKN44" s="38"/>
      <c r="AKO44" s="38"/>
      <c r="AKP44" s="38"/>
      <c r="AKQ44" s="38"/>
      <c r="AKR44" s="38"/>
      <c r="AKS44" s="38"/>
      <c r="AKT44" s="38"/>
      <c r="AKU44" s="38"/>
      <c r="AKV44" s="38"/>
      <c r="AKW44" s="38"/>
      <c r="AKX44" s="38"/>
      <c r="AKY44" s="38"/>
      <c r="AKZ44" s="38"/>
      <c r="ALA44" s="38"/>
      <c r="ALB44" s="38"/>
      <c r="ALC44" s="38"/>
      <c r="ALD44" s="38"/>
      <c r="ALE44" s="38"/>
      <c r="ALF44" s="38"/>
      <c r="ALG44" s="38"/>
      <c r="ALH44" s="38"/>
      <c r="ALI44" s="38"/>
      <c r="ALJ44" s="38"/>
      <c r="ALK44" s="38"/>
      <c r="ALL44" s="38"/>
      <c r="ALM44" s="38"/>
      <c r="ALN44" s="38"/>
      <c r="ALO44" s="38"/>
      <c r="ALP44" s="38"/>
      <c r="ALQ44" s="38"/>
      <c r="ALR44" s="38"/>
      <c r="ALS44" s="38"/>
      <c r="ALT44" s="38"/>
      <c r="ALU44" s="38"/>
      <c r="ALV44" s="38"/>
      <c r="ALW44" s="38"/>
      <c r="ALX44" s="38"/>
      <c r="ALY44" s="38"/>
      <c r="ALZ44" s="38"/>
      <c r="AMA44" s="38"/>
      <c r="AMB44" s="38"/>
      <c r="AMC44" s="38"/>
      <c r="AMD44" s="38"/>
      <c r="AME44" s="38"/>
      <c r="AMF44" s="38"/>
      <c r="AMG44" s="38"/>
      <c r="AMH44" s="38"/>
      <c r="AMI44" s="38"/>
      <c r="AMJ44" s="38"/>
      <c r="AMK44" s="38"/>
      <c r="AML44" s="38"/>
      <c r="AMM44" s="38"/>
      <c r="AMN44" s="38"/>
      <c r="AMO44" s="38"/>
      <c r="AMP44" s="38"/>
      <c r="AMQ44" s="38"/>
      <c r="AMR44" s="38"/>
      <c r="AMS44" s="38"/>
      <c r="AMT44" s="38"/>
      <c r="AMU44" s="38"/>
      <c r="AMV44" s="38"/>
      <c r="AMW44" s="38"/>
      <c r="AMX44" s="38"/>
      <c r="AMY44" s="38"/>
      <c r="AMZ44" s="38"/>
      <c r="ANA44" s="38"/>
      <c r="ANB44" s="38"/>
      <c r="ANC44" s="38"/>
      <c r="AND44" s="38"/>
      <c r="ANE44" s="38"/>
      <c r="ANF44" s="38"/>
      <c r="ANG44" s="38"/>
      <c r="ANH44" s="38"/>
      <c r="ANI44" s="38"/>
      <c r="ANJ44" s="38"/>
      <c r="ANK44" s="38"/>
      <c r="ANL44" s="38"/>
      <c r="ANM44" s="38"/>
      <c r="ANN44" s="38"/>
    </row>
    <row r="45" spans="1:1054" s="90" customFormat="1" ht="15.75" customHeight="1" outlineLevel="1" thickBot="1">
      <c r="A45" s="275" t="s">
        <v>160</v>
      </c>
      <c r="B45" s="651"/>
      <c r="C45" s="651"/>
      <c r="D45" s="487"/>
      <c r="E45" s="319"/>
      <c r="F45" s="323"/>
      <c r="G45" s="330" t="str">
        <f t="shared" si="0"/>
        <v/>
      </c>
      <c r="H45" s="449"/>
      <c r="I45" s="450"/>
      <c r="J45" s="448" t="str">
        <f t="shared" si="2"/>
        <v/>
      </c>
      <c r="K45" s="326" t="str">
        <f t="shared" si="1"/>
        <v/>
      </c>
      <c r="L45" s="330" t="str">
        <f t="shared" ref="L45" si="40">IF(K45&lt;&gt;"",K45*$L$9,"")</f>
        <v/>
      </c>
      <c r="M45" s="102"/>
      <c r="N45" s="110"/>
      <c r="O45" s="107"/>
      <c r="P45" s="104">
        <f t="shared" si="3"/>
        <v>0</v>
      </c>
      <c r="Q45" s="102"/>
      <c r="R45" s="110"/>
      <c r="S45" s="107"/>
      <c r="T45" s="104">
        <f t="shared" si="4"/>
        <v>0</v>
      </c>
      <c r="U45" s="498">
        <f t="shared" si="5"/>
        <v>0</v>
      </c>
      <c r="V45" s="837"/>
      <c r="W45" s="110"/>
      <c r="X45"/>
      <c r="Y45"/>
      <c r="Z45"/>
      <c r="AA45"/>
      <c r="AB45"/>
      <c r="AC45"/>
      <c r="AD45"/>
      <c r="AE45"/>
      <c r="AF45"/>
      <c r="AG45"/>
      <c r="AH45"/>
      <c r="AI45"/>
      <c r="AJ45"/>
      <c r="AK45"/>
      <c r="AL45"/>
      <c r="AM45"/>
      <c r="AN45"/>
      <c r="AO45"/>
      <c r="AP45"/>
      <c r="AQ45" s="40"/>
      <c r="AR45" s="40"/>
      <c r="AS45" s="40"/>
      <c r="AT45" s="40"/>
      <c r="AU45" s="40"/>
      <c r="AV45" s="40"/>
      <c r="AW45" s="91"/>
      <c r="AX45" s="91"/>
      <c r="AY45" s="91"/>
      <c r="AZ45" s="91"/>
      <c r="BA45" s="91"/>
      <c r="BB45" s="91"/>
      <c r="BC45" s="91"/>
      <c r="BD45" s="91"/>
      <c r="BE45" s="91"/>
      <c r="BF45" s="91"/>
      <c r="BG45" s="91"/>
      <c r="BH45" s="91"/>
      <c r="BI45" s="91"/>
      <c r="BJ45" s="91"/>
      <c r="BK45" s="91"/>
      <c r="BL45" s="91"/>
      <c r="BM45" s="91"/>
    </row>
    <row r="46" spans="1:1054" s="39" customFormat="1" ht="19.5" thickBot="1">
      <c r="C46" s="183" t="s">
        <v>135</v>
      </c>
      <c r="D46" s="491"/>
      <c r="E46" s="184" t="s">
        <v>78</v>
      </c>
      <c r="F46" s="185"/>
      <c r="G46" s="187">
        <f t="shared" ref="G46:I46" si="41">SUM(G10:G45)</f>
        <v>4624.16</v>
      </c>
      <c r="H46" s="189">
        <f t="shared" si="41"/>
        <v>13</v>
      </c>
      <c r="I46" s="190">
        <f t="shared" si="41"/>
        <v>740</v>
      </c>
      <c r="J46" s="186">
        <f>SUM(J10:J45)</f>
        <v>523.5</v>
      </c>
      <c r="K46" s="188">
        <f>SUM(J10:J45)</f>
        <v>523.5</v>
      </c>
      <c r="L46" s="187">
        <f t="shared" ref="L46:U46" si="42">SUM(L10:L45)</f>
        <v>1501</v>
      </c>
      <c r="M46" s="189">
        <f t="shared" ref="M46" si="43">SUM(M10:M45)</f>
        <v>0</v>
      </c>
      <c r="N46" s="190">
        <f t="shared" ref="N46" si="44">SUM(N10:N45)</f>
        <v>1300</v>
      </c>
      <c r="O46" s="190">
        <f t="shared" ref="O46" si="45">SUM(O10:O45)</f>
        <v>4</v>
      </c>
      <c r="P46" s="186">
        <f t="shared" ref="P46" si="46">SUM(P10:P45)</f>
        <v>2900</v>
      </c>
      <c r="Q46" s="189">
        <f t="shared" si="42"/>
        <v>0</v>
      </c>
      <c r="R46" s="190">
        <f t="shared" si="42"/>
        <v>0</v>
      </c>
      <c r="S46" s="190">
        <f t="shared" si="42"/>
        <v>0</v>
      </c>
      <c r="T46" s="186">
        <f t="shared" si="42"/>
        <v>0</v>
      </c>
      <c r="U46" s="186">
        <f t="shared" si="42"/>
        <v>2900</v>
      </c>
      <c r="V46" s="499">
        <f>SUM(V10:V45)</f>
        <v>9548.66</v>
      </c>
      <c r="W46" s="347"/>
      <c r="X46"/>
      <c r="Y46"/>
      <c r="Z46"/>
      <c r="AA46"/>
      <c r="AB46"/>
      <c r="AC46"/>
      <c r="AD46"/>
      <c r="AE46"/>
      <c r="AF46"/>
      <c r="AG46"/>
      <c r="AH46"/>
      <c r="AI46"/>
      <c r="AJ46"/>
      <c r="AK46"/>
      <c r="AL46"/>
      <c r="AM46"/>
      <c r="AN46"/>
      <c r="AO46"/>
      <c r="AP46"/>
      <c r="AQ46"/>
      <c r="AR46"/>
      <c r="AS46"/>
      <c r="AT46"/>
      <c r="AU46"/>
      <c r="AY46" s="92"/>
      <c r="AZ46" s="92"/>
      <c r="BA46" s="92"/>
      <c r="BB46" s="92"/>
      <c r="BC46" s="92"/>
      <c r="BD46" s="92"/>
      <c r="BE46" s="92"/>
      <c r="BF46" s="92"/>
      <c r="BG46" s="92"/>
      <c r="BH46" s="92"/>
      <c r="BI46" s="92"/>
      <c r="BJ46" s="92"/>
      <c r="BK46" s="92"/>
      <c r="BL46" s="92"/>
      <c r="BM46" s="92"/>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c r="YR46" s="38"/>
      <c r="YS46" s="38"/>
      <c r="YT46" s="38"/>
      <c r="YU46" s="38"/>
      <c r="YV46" s="38"/>
      <c r="YW46" s="38"/>
      <c r="YX46" s="38"/>
      <c r="YY46" s="38"/>
      <c r="YZ46" s="38"/>
      <c r="ZA46" s="38"/>
      <c r="ZB46" s="38"/>
      <c r="ZC46" s="38"/>
      <c r="ZD46" s="38"/>
      <c r="ZE46" s="38"/>
      <c r="ZF46" s="38"/>
      <c r="ZG46" s="38"/>
      <c r="ZH46" s="38"/>
      <c r="ZI46" s="38"/>
      <c r="ZJ46" s="38"/>
      <c r="ZK46" s="38"/>
      <c r="ZL46" s="38"/>
      <c r="ZM46" s="38"/>
      <c r="ZN46" s="38"/>
      <c r="ZO46" s="38"/>
      <c r="ZP46" s="38"/>
      <c r="ZQ46" s="38"/>
      <c r="ZR46" s="38"/>
      <c r="ZS46" s="38"/>
      <c r="ZT46" s="38"/>
      <c r="ZU46" s="38"/>
      <c r="ZV46" s="38"/>
      <c r="ZW46" s="38"/>
      <c r="ZX46" s="38"/>
      <c r="ZY46" s="38"/>
      <c r="ZZ46" s="38"/>
      <c r="AAA46" s="38"/>
      <c r="AAB46" s="38"/>
      <c r="AAC46" s="38"/>
      <c r="AAD46" s="38"/>
      <c r="AAE46" s="38"/>
      <c r="AAF46" s="38"/>
      <c r="AAG46" s="38"/>
      <c r="AAH46" s="38"/>
      <c r="AAI46" s="38"/>
      <c r="AAJ46" s="38"/>
      <c r="AAK46" s="38"/>
      <c r="AAL46" s="38"/>
      <c r="AAM46" s="38"/>
      <c r="AAN46" s="38"/>
      <c r="AAO46" s="38"/>
      <c r="AAP46" s="38"/>
      <c r="AAQ46" s="38"/>
      <c r="AAR46" s="38"/>
      <c r="AAS46" s="38"/>
      <c r="AAT46" s="38"/>
      <c r="AAU46" s="38"/>
      <c r="AAV46" s="38"/>
      <c r="AAW46" s="38"/>
      <c r="AAX46" s="38"/>
      <c r="AAY46" s="38"/>
      <c r="AAZ46" s="38"/>
      <c r="ABA46" s="38"/>
      <c r="ABB46" s="38"/>
      <c r="ABC46" s="38"/>
      <c r="ABD46" s="38"/>
      <c r="ABE46" s="38"/>
      <c r="ABF46" s="38"/>
      <c r="ABG46" s="38"/>
      <c r="ABH46" s="38"/>
      <c r="ABI46" s="38"/>
      <c r="ABJ46" s="38"/>
      <c r="ABK46" s="38"/>
      <c r="ABL46" s="38"/>
      <c r="ABM46" s="38"/>
      <c r="ABN46" s="38"/>
      <c r="ABO46" s="38"/>
      <c r="ABP46" s="38"/>
      <c r="ABQ46" s="38"/>
      <c r="ABR46" s="38"/>
      <c r="ABS46" s="38"/>
      <c r="ABT46" s="38"/>
      <c r="ABU46" s="38"/>
      <c r="ABV46" s="38"/>
      <c r="ABW46" s="38"/>
      <c r="ABX46" s="38"/>
      <c r="ABY46" s="38"/>
      <c r="ABZ46" s="38"/>
      <c r="ACA46" s="38"/>
      <c r="ACB46" s="38"/>
      <c r="ACC46" s="38"/>
      <c r="ACD46" s="38"/>
      <c r="ACE46" s="38"/>
      <c r="ACF46" s="38"/>
      <c r="ACG46" s="38"/>
      <c r="ACH46" s="38"/>
      <c r="ACI46" s="38"/>
      <c r="ACJ46" s="38"/>
      <c r="ACK46" s="38"/>
      <c r="ACL46" s="38"/>
      <c r="ACM46" s="38"/>
      <c r="ACN46" s="38"/>
      <c r="ACO46" s="38"/>
      <c r="ACP46" s="38"/>
      <c r="ACQ46" s="38"/>
      <c r="ACR46" s="38"/>
      <c r="ACS46" s="38"/>
      <c r="ACT46" s="38"/>
      <c r="ACU46" s="38"/>
      <c r="ACV46" s="38"/>
      <c r="ACW46" s="38"/>
      <c r="ACX46" s="38"/>
      <c r="ACY46" s="38"/>
      <c r="ACZ46" s="38"/>
      <c r="ADA46" s="38"/>
      <c r="ADB46" s="38"/>
      <c r="ADC46" s="38"/>
      <c r="ADD46" s="38"/>
      <c r="ADE46" s="38"/>
      <c r="ADF46" s="38"/>
      <c r="ADG46" s="38"/>
      <c r="ADH46" s="38"/>
      <c r="ADI46" s="38"/>
      <c r="ADJ46" s="38"/>
      <c r="ADK46" s="38"/>
      <c r="ADL46" s="38"/>
      <c r="ADM46" s="38"/>
      <c r="ADN46" s="38"/>
      <c r="ADO46" s="38"/>
      <c r="ADP46" s="38"/>
      <c r="ADQ46" s="38"/>
      <c r="ADR46" s="38"/>
      <c r="ADS46" s="38"/>
      <c r="ADT46" s="38"/>
      <c r="ADU46" s="38"/>
      <c r="ADV46" s="38"/>
      <c r="ADW46" s="38"/>
      <c r="ADX46" s="38"/>
      <c r="ADY46" s="38"/>
      <c r="ADZ46" s="38"/>
      <c r="AEA46" s="38"/>
      <c r="AEB46" s="38"/>
      <c r="AEC46" s="38"/>
      <c r="AED46" s="38"/>
      <c r="AEE46" s="38"/>
      <c r="AEF46" s="38"/>
      <c r="AEG46" s="38"/>
      <c r="AEH46" s="38"/>
      <c r="AEI46" s="38"/>
      <c r="AEJ46" s="38"/>
      <c r="AEK46" s="38"/>
      <c r="AEL46" s="38"/>
      <c r="AEM46" s="38"/>
      <c r="AEN46" s="38"/>
      <c r="AEO46" s="38"/>
      <c r="AEP46" s="38"/>
      <c r="AEQ46" s="38"/>
      <c r="AER46" s="38"/>
      <c r="AES46" s="38"/>
      <c r="AET46" s="38"/>
      <c r="AEU46" s="38"/>
      <c r="AEV46" s="38"/>
      <c r="AEW46" s="38"/>
      <c r="AEX46" s="38"/>
      <c r="AEY46" s="38"/>
      <c r="AEZ46" s="38"/>
      <c r="AFA46" s="38"/>
      <c r="AFB46" s="38"/>
      <c r="AFC46" s="38"/>
      <c r="AFD46" s="38"/>
      <c r="AFE46" s="38"/>
      <c r="AFF46" s="38"/>
      <c r="AFG46" s="38"/>
      <c r="AFH46" s="38"/>
      <c r="AFI46" s="38"/>
      <c r="AFJ46" s="38"/>
      <c r="AFK46" s="38"/>
      <c r="AFL46" s="38"/>
      <c r="AFM46" s="38"/>
      <c r="AFN46" s="38"/>
      <c r="AFO46" s="38"/>
      <c r="AFP46" s="38"/>
      <c r="AFQ46" s="38"/>
      <c r="AFR46" s="38"/>
      <c r="AFS46" s="38"/>
      <c r="AFT46" s="38"/>
      <c r="AFU46" s="38"/>
      <c r="AFV46" s="38"/>
      <c r="AFW46" s="38"/>
      <c r="AFX46" s="38"/>
      <c r="AFY46" s="38"/>
      <c r="AFZ46" s="38"/>
      <c r="AGA46" s="38"/>
      <c r="AGB46" s="38"/>
      <c r="AGC46" s="38"/>
      <c r="AGD46" s="38"/>
      <c r="AGE46" s="38"/>
      <c r="AGF46" s="38"/>
      <c r="AGG46" s="38"/>
      <c r="AGH46" s="38"/>
      <c r="AGI46" s="38"/>
      <c r="AGJ46" s="38"/>
      <c r="AGK46" s="38"/>
      <c r="AGL46" s="38"/>
      <c r="AGM46" s="38"/>
      <c r="AGN46" s="38"/>
      <c r="AGO46" s="38"/>
      <c r="AGP46" s="38"/>
      <c r="AGQ46" s="38"/>
      <c r="AGR46" s="38"/>
      <c r="AGS46" s="38"/>
      <c r="AGT46" s="38"/>
      <c r="AGU46" s="38"/>
      <c r="AGV46" s="38"/>
      <c r="AGW46" s="38"/>
      <c r="AGX46" s="38"/>
      <c r="AGY46" s="38"/>
      <c r="AGZ46" s="38"/>
      <c r="AHA46" s="38"/>
      <c r="AHB46" s="38"/>
      <c r="AHC46" s="38"/>
      <c r="AHD46" s="38"/>
      <c r="AHE46" s="38"/>
      <c r="AHF46" s="38"/>
      <c r="AHG46" s="38"/>
      <c r="AHH46" s="38"/>
      <c r="AHI46" s="38"/>
      <c r="AHJ46" s="38"/>
      <c r="AHK46" s="38"/>
      <c r="AHL46" s="38"/>
      <c r="AHM46" s="38"/>
      <c r="AHN46" s="38"/>
      <c r="AHO46" s="38"/>
      <c r="AHP46" s="38"/>
      <c r="AHQ46" s="38"/>
      <c r="AHR46" s="38"/>
      <c r="AHS46" s="38"/>
      <c r="AHT46" s="38"/>
      <c r="AHU46" s="38"/>
      <c r="AHV46" s="38"/>
      <c r="AHW46" s="38"/>
      <c r="AHX46" s="38"/>
      <c r="AHY46" s="38"/>
      <c r="AHZ46" s="38"/>
      <c r="AIA46" s="38"/>
      <c r="AIB46" s="38"/>
      <c r="AIC46" s="38"/>
      <c r="AID46" s="38"/>
      <c r="AIE46" s="38"/>
      <c r="AIF46" s="38"/>
      <c r="AIG46" s="38"/>
      <c r="AIH46" s="38"/>
      <c r="AII46" s="38"/>
      <c r="AIJ46" s="38"/>
      <c r="AIK46" s="38"/>
      <c r="AIL46" s="38"/>
      <c r="AIM46" s="38"/>
      <c r="AIN46" s="38"/>
      <c r="AIO46" s="38"/>
      <c r="AIP46" s="38"/>
      <c r="AIQ46" s="38"/>
      <c r="AIR46" s="38"/>
      <c r="AIS46" s="38"/>
      <c r="AIT46" s="38"/>
      <c r="AIU46" s="38"/>
      <c r="AIV46" s="38"/>
      <c r="AIW46" s="38"/>
      <c r="AIX46" s="38"/>
      <c r="AIY46" s="38"/>
      <c r="AIZ46" s="38"/>
      <c r="AJA46" s="38"/>
      <c r="AJB46" s="38"/>
      <c r="AJC46" s="38"/>
      <c r="AJD46" s="38"/>
      <c r="AJE46" s="38"/>
      <c r="AJF46" s="38"/>
      <c r="AJG46" s="38"/>
      <c r="AJH46" s="38"/>
      <c r="AJI46" s="38"/>
      <c r="AJJ46" s="38"/>
      <c r="AJK46" s="38"/>
      <c r="AJL46" s="38"/>
      <c r="AJM46" s="38"/>
      <c r="AJN46" s="38"/>
      <c r="AJO46" s="38"/>
      <c r="AJP46" s="38"/>
      <c r="AJQ46" s="38"/>
      <c r="AJR46" s="38"/>
      <c r="AJS46" s="38"/>
      <c r="AJT46" s="38"/>
      <c r="AJU46" s="38"/>
      <c r="AJV46" s="38"/>
      <c r="AJW46" s="38"/>
      <c r="AJX46" s="38"/>
      <c r="AJY46" s="38"/>
      <c r="AJZ46" s="38"/>
      <c r="AKA46" s="38"/>
      <c r="AKB46" s="38"/>
      <c r="AKC46" s="38"/>
      <c r="AKD46" s="38"/>
      <c r="AKE46" s="38"/>
      <c r="AKF46" s="38"/>
      <c r="AKG46" s="38"/>
      <c r="AKH46" s="38"/>
      <c r="AKI46" s="38"/>
      <c r="AKJ46" s="38"/>
      <c r="AKK46" s="38"/>
      <c r="AKL46" s="38"/>
      <c r="AKM46" s="38"/>
      <c r="AKN46" s="38"/>
      <c r="AKO46" s="38"/>
      <c r="AKP46" s="38"/>
      <c r="AKQ46" s="38"/>
      <c r="AKR46" s="38"/>
      <c r="AKS46" s="38"/>
      <c r="AKT46" s="38"/>
      <c r="AKU46" s="38"/>
      <c r="AKV46" s="38"/>
      <c r="AKW46" s="38"/>
      <c r="AKX46" s="38"/>
      <c r="AKY46" s="38"/>
      <c r="AKZ46" s="38"/>
      <c r="ALA46" s="38"/>
      <c r="ALB46" s="38"/>
      <c r="ALC46" s="38"/>
      <c r="ALD46" s="38"/>
      <c r="ALE46" s="38"/>
      <c r="ALF46" s="38"/>
      <c r="ALG46" s="38"/>
      <c r="ALH46" s="38"/>
      <c r="ALI46" s="38"/>
      <c r="ALJ46" s="38"/>
      <c r="ALK46" s="38"/>
      <c r="ALL46" s="38"/>
      <c r="ALM46" s="38"/>
      <c r="ALN46" s="38"/>
      <c r="ALO46" s="38"/>
      <c r="ALP46" s="38"/>
      <c r="ALQ46" s="38"/>
      <c r="ALR46" s="38"/>
      <c r="ALS46" s="38"/>
      <c r="ALT46" s="38"/>
      <c r="ALU46" s="38"/>
      <c r="ALV46" s="38"/>
      <c r="ALW46" s="38"/>
      <c r="ALX46" s="38"/>
      <c r="ALY46" s="38"/>
      <c r="ALZ46" s="38"/>
      <c r="AMA46" s="38"/>
      <c r="AMB46" s="38"/>
      <c r="AMC46" s="38"/>
      <c r="AMD46" s="38"/>
      <c r="AME46" s="38"/>
      <c r="AMF46" s="38"/>
      <c r="AMG46" s="38"/>
      <c r="AMH46" s="38"/>
      <c r="AMI46" s="38"/>
      <c r="AMJ46" s="38"/>
      <c r="AMK46" s="38"/>
      <c r="AML46" s="38"/>
      <c r="AMM46" s="38"/>
      <c r="AMN46" s="38"/>
      <c r="AMO46" s="38"/>
      <c r="AMP46" s="38"/>
      <c r="AMQ46" s="38"/>
      <c r="AMR46" s="38"/>
      <c r="AMS46" s="38"/>
      <c r="AMT46" s="38"/>
      <c r="AMU46" s="38"/>
      <c r="AMV46" s="38"/>
      <c r="AMW46" s="38"/>
      <c r="AMX46" s="38"/>
      <c r="AMY46" s="38"/>
      <c r="AMZ46" s="38"/>
      <c r="ANA46" s="38"/>
      <c r="ANB46" s="38"/>
      <c r="ANC46" s="38"/>
      <c r="AND46" s="38"/>
      <c r="ANE46" s="38"/>
      <c r="ANF46" s="38"/>
      <c r="ANG46" s="38"/>
      <c r="ANH46" s="38"/>
      <c r="ANI46" s="38"/>
    </row>
    <row r="48" spans="1:1054">
      <c r="A48" s="416" t="s">
        <v>347</v>
      </c>
    </row>
    <row r="49" spans="1:1">
      <c r="A49" s="417"/>
    </row>
    <row r="50" spans="1:1">
      <c r="A50" s="416" t="s">
        <v>348</v>
      </c>
    </row>
    <row r="51" spans="1:1">
      <c r="A51" s="90"/>
    </row>
    <row r="52" spans="1:1">
      <c r="A52" s="416" t="s">
        <v>349</v>
      </c>
    </row>
    <row r="53" spans="1:1">
      <c r="A53" s="416"/>
    </row>
    <row r="54" spans="1:1">
      <c r="A54" s="416" t="s">
        <v>355</v>
      </c>
    </row>
    <row r="55" spans="1:1">
      <c r="A55" s="416"/>
    </row>
    <row r="56" spans="1:1">
      <c r="A56" s="416" t="s">
        <v>351</v>
      </c>
    </row>
  </sheetData>
  <mergeCells count="45">
    <mergeCell ref="W2:W9"/>
    <mergeCell ref="V2:V9"/>
    <mergeCell ref="F2:G2"/>
    <mergeCell ref="K2:L2"/>
    <mergeCell ref="H2:J2"/>
    <mergeCell ref="Q2:U2"/>
    <mergeCell ref="J3:J9"/>
    <mergeCell ref="Q3:Q9"/>
    <mergeCell ref="R3:R9"/>
    <mergeCell ref="M2:P2"/>
    <mergeCell ref="F3:F9"/>
    <mergeCell ref="G3:G9"/>
    <mergeCell ref="B10:B15"/>
    <mergeCell ref="C10:C15"/>
    <mergeCell ref="B22:B27"/>
    <mergeCell ref="C22:C27"/>
    <mergeCell ref="B34:B39"/>
    <mergeCell ref="C34:C39"/>
    <mergeCell ref="A2:A9"/>
    <mergeCell ref="C2:C9"/>
    <mergeCell ref="D2:D9"/>
    <mergeCell ref="B2:B9"/>
    <mergeCell ref="E2:E9"/>
    <mergeCell ref="V22:V27"/>
    <mergeCell ref="V28:V33"/>
    <mergeCell ref="B16:B21"/>
    <mergeCell ref="C16:C21"/>
    <mergeCell ref="H4:H9"/>
    <mergeCell ref="I4:I9"/>
    <mergeCell ref="M3:M9"/>
    <mergeCell ref="N3:N9"/>
    <mergeCell ref="O3:O9"/>
    <mergeCell ref="P3:P9"/>
    <mergeCell ref="T3:T9"/>
    <mergeCell ref="V10:V15"/>
    <mergeCell ref="V16:V21"/>
    <mergeCell ref="U3:U9"/>
    <mergeCell ref="S3:S9"/>
    <mergeCell ref="K3:K9"/>
    <mergeCell ref="B40:B45"/>
    <mergeCell ref="C40:C45"/>
    <mergeCell ref="V34:V39"/>
    <mergeCell ref="V40:V45"/>
    <mergeCell ref="B28:B33"/>
    <mergeCell ref="C28:C3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3B0A-1B0C-4EFE-AEBC-369E46DB5288}">
  <sheetPr>
    <tabColor rgb="FFFF0000"/>
  </sheetPr>
  <dimension ref="A1:U57"/>
  <sheetViews>
    <sheetView workbookViewId="0">
      <selection activeCell="A67" sqref="A67"/>
    </sheetView>
  </sheetViews>
  <sheetFormatPr baseColWidth="10" defaultRowHeight="15"/>
  <cols>
    <col min="1" max="1" width="32.7109375" style="94" customWidth="1"/>
    <col min="2" max="2" width="22.42578125" style="94" customWidth="1"/>
    <col min="3" max="3" width="21.28515625" style="94" customWidth="1"/>
    <col min="4" max="4" width="26.85546875" style="94" customWidth="1"/>
    <col min="5" max="5" width="17.7109375" style="94" customWidth="1"/>
    <col min="6" max="6" width="20.7109375" style="94" hidden="1" customWidth="1"/>
    <col min="7" max="7" width="20.7109375" style="94" customWidth="1"/>
    <col min="8" max="8" width="17.140625" style="94" customWidth="1"/>
    <col min="9" max="9" width="20.7109375" style="94" hidden="1" customWidth="1"/>
    <col min="10" max="10" width="20.7109375" style="94" customWidth="1"/>
    <col min="11" max="11" width="17.140625" style="94" customWidth="1"/>
    <col min="12" max="12" width="27" style="94" customWidth="1"/>
    <col min="13" max="13" width="7.140625" style="94" customWidth="1"/>
    <col min="14" max="16384" width="11.42578125" style="94"/>
  </cols>
  <sheetData>
    <row r="1" spans="1:21" ht="58.5" customHeight="1">
      <c r="A1" s="879"/>
      <c r="B1" s="879"/>
      <c r="C1" s="879"/>
      <c r="D1" s="879"/>
      <c r="E1" s="879"/>
      <c r="F1" s="348"/>
      <c r="G1" s="348"/>
      <c r="U1" s="375"/>
    </row>
    <row r="2" spans="1:21" ht="17.45" customHeight="1">
      <c r="A2" s="348"/>
      <c r="B2" s="348"/>
      <c r="C2" s="348"/>
      <c r="D2" s="348"/>
      <c r="E2" s="348"/>
      <c r="F2" s="348"/>
      <c r="G2" s="348"/>
      <c r="U2" s="376" t="s">
        <v>247</v>
      </c>
    </row>
    <row r="3" spans="1:21">
      <c r="U3" s="376" t="s">
        <v>248</v>
      </c>
    </row>
    <row r="4" spans="1:21" ht="27" customHeight="1">
      <c r="A4" s="880" t="s">
        <v>356</v>
      </c>
      <c r="B4" s="880"/>
      <c r="C4" s="880"/>
      <c r="D4" s="880"/>
      <c r="E4" s="880"/>
      <c r="F4" s="880"/>
      <c r="G4" s="880"/>
      <c r="U4" s="376" t="s">
        <v>249</v>
      </c>
    </row>
    <row r="5" spans="1:21" ht="21.75" customHeight="1" thickBot="1">
      <c r="A5" s="873" t="s">
        <v>199</v>
      </c>
      <c r="B5" s="874"/>
      <c r="C5" s="874"/>
      <c r="D5" s="874"/>
      <c r="E5" s="416" t="s">
        <v>357</v>
      </c>
      <c r="F5" s="415"/>
      <c r="G5" s="415"/>
      <c r="H5" s="350"/>
      <c r="I5" s="351"/>
      <c r="J5" s="349" t="s">
        <v>200</v>
      </c>
      <c r="U5" s="377" t="s">
        <v>250</v>
      </c>
    </row>
    <row r="6" spans="1:21" ht="21.75" customHeight="1">
      <c r="A6" s="873"/>
      <c r="B6" s="874"/>
      <c r="C6" s="874"/>
      <c r="D6" s="874"/>
      <c r="E6" s="415"/>
      <c r="F6" s="415"/>
      <c r="G6" s="415"/>
      <c r="H6" s="350"/>
      <c r="I6" s="351"/>
      <c r="J6" s="349" t="s">
        <v>201</v>
      </c>
    </row>
    <row r="7" spans="1:21" ht="19.5" customHeight="1" thickBot="1">
      <c r="A7" s="873"/>
      <c r="B7" s="874"/>
      <c r="C7" s="874"/>
      <c r="D7" s="874"/>
      <c r="E7" s="415"/>
      <c r="F7" s="415"/>
      <c r="G7" s="415"/>
      <c r="H7" s="350"/>
      <c r="I7" s="351"/>
      <c r="J7" s="349" t="s">
        <v>202</v>
      </c>
    </row>
    <row r="8" spans="1:21" ht="27.75" customHeight="1" thickBot="1">
      <c r="A8" s="352"/>
      <c r="B8" s="352"/>
      <c r="C8" s="352"/>
      <c r="D8" s="361" t="s">
        <v>203</v>
      </c>
      <c r="E8" s="362">
        <f>SUM(E11:E19)</f>
        <v>285699</v>
      </c>
      <c r="F8" s="353"/>
      <c r="G8" s="352"/>
      <c r="H8" s="352"/>
      <c r="I8" s="352"/>
      <c r="J8" s="352"/>
      <c r="K8" s="352"/>
      <c r="L8" s="352"/>
    </row>
    <row r="9" spans="1:21" ht="21.75" customHeight="1">
      <c r="A9" s="881" t="s">
        <v>204</v>
      </c>
      <c r="B9" s="883" t="s">
        <v>205</v>
      </c>
      <c r="C9" s="883" t="s">
        <v>206</v>
      </c>
      <c r="D9" s="875" t="s">
        <v>207</v>
      </c>
      <c r="E9" s="875"/>
      <c r="F9" s="358"/>
      <c r="G9" s="875" t="s">
        <v>208</v>
      </c>
      <c r="H9" s="875"/>
      <c r="I9" s="358"/>
      <c r="J9" s="875" t="s">
        <v>209</v>
      </c>
      <c r="K9" s="875"/>
      <c r="L9" s="876" t="s">
        <v>210</v>
      </c>
    </row>
    <row r="10" spans="1:21" ht="27">
      <c r="A10" s="882"/>
      <c r="B10" s="884"/>
      <c r="C10" s="884"/>
      <c r="D10" s="359" t="s">
        <v>211</v>
      </c>
      <c r="E10" s="360" t="s">
        <v>212</v>
      </c>
      <c r="F10" s="360"/>
      <c r="G10" s="359" t="s">
        <v>211</v>
      </c>
      <c r="H10" s="360" t="s">
        <v>213</v>
      </c>
      <c r="I10" s="360"/>
      <c r="J10" s="359" t="s">
        <v>211</v>
      </c>
      <c r="K10" s="360" t="s">
        <v>213</v>
      </c>
      <c r="L10" s="877"/>
    </row>
    <row r="11" spans="1:21">
      <c r="A11" s="354"/>
      <c r="B11" s="355"/>
      <c r="C11" s="355" t="s">
        <v>247</v>
      </c>
      <c r="D11" s="355"/>
      <c r="E11" s="356">
        <v>5000</v>
      </c>
      <c r="F11" s="355">
        <f>IF(H11&gt;0,0,IF(E11&gt;9999,1,0))</f>
        <v>0</v>
      </c>
      <c r="G11" s="355"/>
      <c r="H11" s="356">
        <v>0</v>
      </c>
      <c r="I11" s="355">
        <f>IF(K11&gt;0,0,IF(E11&gt;99999,1,0))</f>
        <v>0</v>
      </c>
      <c r="J11" s="355"/>
      <c r="K11" s="356">
        <v>0</v>
      </c>
      <c r="L11" s="357"/>
    </row>
    <row r="12" spans="1:21">
      <c r="A12" s="354"/>
      <c r="B12" s="355"/>
      <c r="C12" s="355" t="s">
        <v>249</v>
      </c>
      <c r="D12" s="355"/>
      <c r="E12" s="356">
        <v>25654</v>
      </c>
      <c r="F12" s="355">
        <f t="shared" ref="F12:F19" si="0">IF(H12&gt;0,0,IF(E12&gt;9999,1,0))</f>
        <v>1</v>
      </c>
      <c r="G12" s="355"/>
      <c r="H12" s="356">
        <v>0</v>
      </c>
      <c r="I12" s="355">
        <f t="shared" ref="I12:I19" si="1">IF(K12&gt;0,0,IF(E12&gt;99999,1,0))</f>
        <v>0</v>
      </c>
      <c r="J12" s="355"/>
      <c r="K12" s="356">
        <v>0</v>
      </c>
      <c r="L12" s="357"/>
    </row>
    <row r="13" spans="1:21">
      <c r="A13" s="354"/>
      <c r="B13" s="355"/>
      <c r="C13" s="355" t="s">
        <v>248</v>
      </c>
      <c r="D13" s="355"/>
      <c r="E13" s="356">
        <v>3500</v>
      </c>
      <c r="F13" s="355">
        <f t="shared" si="0"/>
        <v>0</v>
      </c>
      <c r="G13" s="355"/>
      <c r="H13" s="356">
        <v>0</v>
      </c>
      <c r="I13" s="355">
        <f t="shared" si="1"/>
        <v>0</v>
      </c>
      <c r="J13" s="355"/>
      <c r="K13" s="356">
        <v>0</v>
      </c>
      <c r="L13" s="357"/>
    </row>
    <row r="14" spans="1:21">
      <c r="A14" s="354"/>
      <c r="B14" s="355"/>
      <c r="C14" s="355" t="s">
        <v>249</v>
      </c>
      <c r="D14" s="355"/>
      <c r="E14" s="356">
        <v>2545</v>
      </c>
      <c r="F14" s="355">
        <f t="shared" si="0"/>
        <v>0</v>
      </c>
      <c r="G14" s="355"/>
      <c r="H14" s="356">
        <v>0</v>
      </c>
      <c r="I14" s="355">
        <f t="shared" si="1"/>
        <v>0</v>
      </c>
      <c r="J14" s="355"/>
      <c r="K14" s="356">
        <v>0</v>
      </c>
      <c r="L14" s="357"/>
    </row>
    <row r="15" spans="1:21">
      <c r="A15" s="354"/>
      <c r="B15" s="355"/>
      <c r="C15" s="355" t="s">
        <v>247</v>
      </c>
      <c r="D15" s="355"/>
      <c r="E15" s="356">
        <v>1500</v>
      </c>
      <c r="F15" s="355">
        <f t="shared" si="0"/>
        <v>0</v>
      </c>
      <c r="G15" s="355"/>
      <c r="H15" s="356">
        <v>0</v>
      </c>
      <c r="I15" s="355">
        <f t="shared" si="1"/>
        <v>0</v>
      </c>
      <c r="J15" s="355"/>
      <c r="K15" s="356">
        <v>0</v>
      </c>
      <c r="L15" s="357"/>
    </row>
    <row r="16" spans="1:21">
      <c r="A16" s="354"/>
      <c r="B16" s="355"/>
      <c r="C16" s="355" t="s">
        <v>250</v>
      </c>
      <c r="D16" s="355"/>
      <c r="E16" s="356">
        <v>227500</v>
      </c>
      <c r="F16" s="355">
        <f t="shared" si="0"/>
        <v>1</v>
      </c>
      <c r="G16" s="355"/>
      <c r="H16" s="356">
        <v>0</v>
      </c>
      <c r="I16" s="355">
        <f t="shared" si="1"/>
        <v>1</v>
      </c>
      <c r="J16" s="355"/>
      <c r="K16" s="356">
        <v>0</v>
      </c>
      <c r="L16" s="357"/>
    </row>
    <row r="17" spans="1:12">
      <c r="A17" s="354"/>
      <c r="B17" s="355"/>
      <c r="C17" s="379" t="s">
        <v>248</v>
      </c>
      <c r="D17" s="355"/>
      <c r="E17" s="356">
        <v>20000</v>
      </c>
      <c r="F17" s="355">
        <f t="shared" si="0"/>
        <v>1</v>
      </c>
      <c r="G17" s="355"/>
      <c r="H17" s="356">
        <v>0</v>
      </c>
      <c r="I17" s="355">
        <f t="shared" si="1"/>
        <v>0</v>
      </c>
      <c r="J17" s="355"/>
      <c r="K17" s="356">
        <v>0</v>
      </c>
      <c r="L17" s="357"/>
    </row>
    <row r="18" spans="1:12">
      <c r="A18" s="354"/>
      <c r="B18" s="355"/>
      <c r="C18" s="355"/>
      <c r="D18" s="355"/>
      <c r="E18" s="356"/>
      <c r="F18" s="355">
        <f t="shared" si="0"/>
        <v>0</v>
      </c>
      <c r="G18" s="355"/>
      <c r="H18" s="356">
        <v>0</v>
      </c>
      <c r="I18" s="355">
        <f t="shared" si="1"/>
        <v>0</v>
      </c>
      <c r="J18" s="355"/>
      <c r="K18" s="356">
        <v>0</v>
      </c>
      <c r="L18" s="357"/>
    </row>
    <row r="19" spans="1:12">
      <c r="A19" s="354"/>
      <c r="B19" s="355"/>
      <c r="C19" s="355"/>
      <c r="D19" s="355"/>
      <c r="E19" s="356"/>
      <c r="F19" s="355">
        <f t="shared" si="0"/>
        <v>0</v>
      </c>
      <c r="G19" s="355"/>
      <c r="H19" s="356">
        <v>0</v>
      </c>
      <c r="I19" s="355">
        <f t="shared" si="1"/>
        <v>0</v>
      </c>
      <c r="J19" s="355"/>
      <c r="K19" s="356">
        <v>0</v>
      </c>
      <c r="L19" s="357"/>
    </row>
    <row r="24" spans="1:12" ht="19.5">
      <c r="A24" s="878" t="s">
        <v>246</v>
      </c>
      <c r="B24" s="878"/>
      <c r="C24" s="878"/>
      <c r="D24" s="878"/>
    </row>
    <row r="25" spans="1:12" ht="15.75">
      <c r="A25" s="783" t="s">
        <v>214</v>
      </c>
      <c r="B25" s="783"/>
      <c r="C25" s="783"/>
      <c r="D25" s="783"/>
      <c r="E25"/>
      <c r="F25" s="365" t="s">
        <v>215</v>
      </c>
    </row>
    <row r="26" spans="1:12" s="369" customFormat="1" ht="18" customHeight="1">
      <c r="A26" s="870" t="s">
        <v>216</v>
      </c>
      <c r="B26" s="871"/>
      <c r="C26" s="871"/>
      <c r="D26" s="871"/>
      <c r="E26" s="256"/>
      <c r="F26" s="368">
        <v>0</v>
      </c>
    </row>
    <row r="27" spans="1:12" s="369" customFormat="1" ht="18" customHeight="1">
      <c r="A27" s="870" t="s">
        <v>217</v>
      </c>
      <c r="B27" s="871"/>
      <c r="C27" s="871"/>
      <c r="D27" s="871"/>
      <c r="E27" s="256"/>
      <c r="F27" s="368">
        <v>0</v>
      </c>
    </row>
    <row r="28" spans="1:12" s="369" customFormat="1" ht="18" customHeight="1">
      <c r="A28" s="870" t="s">
        <v>218</v>
      </c>
      <c r="B28" s="871"/>
      <c r="C28" s="871"/>
      <c r="D28" s="871"/>
      <c r="E28" s="256"/>
      <c r="F28" s="368"/>
    </row>
    <row r="29" spans="1:12" s="369" customFormat="1" ht="18" customHeight="1">
      <c r="A29" s="870" t="s">
        <v>219</v>
      </c>
      <c r="B29" s="871"/>
      <c r="C29" s="871"/>
      <c r="D29" s="871"/>
      <c r="E29" s="256"/>
      <c r="F29" s="368">
        <v>0</v>
      </c>
    </row>
    <row r="30" spans="1:12" s="369" customFormat="1" ht="18" customHeight="1">
      <c r="A30" s="870" t="s">
        <v>220</v>
      </c>
      <c r="B30" s="871"/>
      <c r="C30" s="871"/>
      <c r="D30" s="871"/>
      <c r="E30" s="256"/>
      <c r="F30" s="368">
        <v>0</v>
      </c>
    </row>
    <row r="31" spans="1:12" s="369" customFormat="1" ht="18" customHeight="1">
      <c r="A31" s="870" t="s">
        <v>221</v>
      </c>
      <c r="B31" s="871"/>
      <c r="C31" s="871"/>
      <c r="D31" s="871"/>
      <c r="E31" s="256"/>
      <c r="F31" s="368">
        <v>0</v>
      </c>
    </row>
    <row r="32" spans="1:12" s="369" customFormat="1" ht="18" customHeight="1">
      <c r="A32" s="870" t="s">
        <v>222</v>
      </c>
      <c r="B32" s="871"/>
      <c r="C32" s="871"/>
      <c r="D32" s="871"/>
      <c r="E32" s="256"/>
      <c r="F32" s="368">
        <v>0</v>
      </c>
    </row>
    <row r="33" spans="1:6" s="369" customFormat="1">
      <c r="A33" s="870" t="s">
        <v>223</v>
      </c>
      <c r="B33" s="871"/>
      <c r="C33" s="871"/>
      <c r="D33" s="871"/>
      <c r="E33" s="256"/>
      <c r="F33" s="368"/>
    </row>
    <row r="34" spans="1:6" s="369" customFormat="1">
      <c r="A34" s="870" t="s">
        <v>224</v>
      </c>
      <c r="B34" s="871"/>
      <c r="C34" s="871"/>
      <c r="D34" s="871"/>
      <c r="E34" s="256"/>
      <c r="F34" s="368">
        <v>0</v>
      </c>
    </row>
    <row r="35" spans="1:6" s="369" customFormat="1" ht="15.75">
      <c r="A35" s="872" t="s">
        <v>236</v>
      </c>
      <c r="B35" s="872"/>
      <c r="C35" s="256"/>
      <c r="D35" s="256"/>
      <c r="E35" s="256"/>
      <c r="F35" s="370">
        <f>SUM(F26:F34)</f>
        <v>0</v>
      </c>
    </row>
    <row r="36" spans="1:6" s="369" customFormat="1" ht="58.5" customHeight="1">
      <c r="A36" s="783" t="s">
        <v>225</v>
      </c>
      <c r="B36" s="783"/>
      <c r="C36" s="783"/>
      <c r="D36" s="783"/>
      <c r="E36" s="256"/>
      <c r="F36" s="365" t="s">
        <v>215</v>
      </c>
    </row>
    <row r="37" spans="1:6" s="369" customFormat="1" ht="36.75" customHeight="1">
      <c r="A37" s="870" t="s">
        <v>240</v>
      </c>
      <c r="B37" s="871"/>
      <c r="C37" s="871"/>
      <c r="D37" s="871"/>
      <c r="E37" s="256"/>
      <c r="F37" s="365"/>
    </row>
    <row r="38" spans="1:6" s="369" customFormat="1">
      <c r="A38" s="870" t="s">
        <v>226</v>
      </c>
      <c r="B38" s="871"/>
      <c r="C38" s="871"/>
      <c r="D38" s="871"/>
      <c r="E38" s="256"/>
      <c r="F38" s="368">
        <v>0</v>
      </c>
    </row>
    <row r="39" spans="1:6" s="369" customFormat="1" ht="18" customHeight="1">
      <c r="A39" s="870" t="s">
        <v>227</v>
      </c>
      <c r="B39" s="871"/>
      <c r="C39" s="871"/>
      <c r="D39" s="871"/>
      <c r="E39" s="256"/>
      <c r="F39" s="368">
        <v>0</v>
      </c>
    </row>
    <row r="40" spans="1:6" s="369" customFormat="1" ht="33" customHeight="1">
      <c r="A40" s="870" t="s">
        <v>228</v>
      </c>
      <c r="B40" s="871"/>
      <c r="C40" s="871"/>
      <c r="D40" s="871"/>
      <c r="E40" s="256"/>
      <c r="F40" s="368">
        <v>0</v>
      </c>
    </row>
    <row r="41" spans="1:6" s="369" customFormat="1" ht="18" customHeight="1">
      <c r="A41" s="870" t="s">
        <v>229</v>
      </c>
      <c r="B41" s="871"/>
      <c r="C41" s="871"/>
      <c r="D41" s="871"/>
      <c r="E41" s="256"/>
      <c r="F41" s="368">
        <v>0</v>
      </c>
    </row>
    <row r="42" spans="1:6" s="369" customFormat="1">
      <c r="A42" s="870" t="s">
        <v>224</v>
      </c>
      <c r="B42" s="871"/>
      <c r="C42" s="871"/>
      <c r="D42" s="871"/>
      <c r="E42" s="256"/>
      <c r="F42" s="368">
        <v>0</v>
      </c>
    </row>
    <row r="43" spans="1:6" s="369" customFormat="1" ht="15.75">
      <c r="A43" s="872" t="s">
        <v>236</v>
      </c>
      <c r="B43" s="872"/>
      <c r="C43" s="256"/>
      <c r="D43" s="256"/>
      <c r="E43" s="256"/>
      <c r="F43" s="371"/>
    </row>
    <row r="44" spans="1:6" s="369" customFormat="1" ht="30" customHeight="1">
      <c r="A44" s="783" t="s">
        <v>230</v>
      </c>
      <c r="B44" s="783"/>
      <c r="C44" s="783"/>
      <c r="D44" s="783"/>
      <c r="E44" s="256"/>
      <c r="F44" s="365" t="s">
        <v>215</v>
      </c>
    </row>
    <row r="45" spans="1:6" s="369" customFormat="1" ht="18" customHeight="1">
      <c r="A45" s="870" t="s">
        <v>231</v>
      </c>
      <c r="B45" s="871"/>
      <c r="C45" s="871"/>
      <c r="D45" s="871"/>
      <c r="E45" s="256"/>
      <c r="F45" s="368">
        <v>0</v>
      </c>
    </row>
    <row r="46" spans="1:6" s="369" customFormat="1" ht="18" customHeight="1">
      <c r="A46" s="870" t="s">
        <v>232</v>
      </c>
      <c r="B46" s="871"/>
      <c r="C46" s="871"/>
      <c r="D46" s="871"/>
      <c r="E46" s="256"/>
      <c r="F46" s="368">
        <v>0</v>
      </c>
    </row>
    <row r="47" spans="1:6" s="369" customFormat="1">
      <c r="A47" s="870" t="s">
        <v>233</v>
      </c>
      <c r="B47" s="871"/>
      <c r="C47" s="871"/>
      <c r="D47" s="871"/>
      <c r="E47" s="256"/>
      <c r="F47" s="368">
        <v>0</v>
      </c>
    </row>
    <row r="48" spans="1:6" s="369" customFormat="1" ht="18" customHeight="1">
      <c r="A48" s="870" t="s">
        <v>234</v>
      </c>
      <c r="B48" s="871"/>
      <c r="C48" s="871"/>
      <c r="D48" s="871"/>
      <c r="E48" s="256"/>
      <c r="F48" s="368">
        <v>0</v>
      </c>
    </row>
    <row r="49" spans="1:6" s="369" customFormat="1">
      <c r="A49" s="870" t="s">
        <v>235</v>
      </c>
      <c r="B49" s="871"/>
      <c r="C49" s="871"/>
      <c r="D49" s="871"/>
      <c r="E49" s="256"/>
      <c r="F49" s="368">
        <v>0</v>
      </c>
    </row>
    <row r="50" spans="1:6" s="369" customFormat="1">
      <c r="A50" s="870" t="s">
        <v>224</v>
      </c>
      <c r="B50" s="871"/>
      <c r="C50" s="871"/>
      <c r="D50" s="871"/>
      <c r="E50" s="256"/>
      <c r="F50" s="368">
        <v>0</v>
      </c>
    </row>
    <row r="51" spans="1:6" s="369" customFormat="1" ht="15.75">
      <c r="A51" s="872" t="s">
        <v>236</v>
      </c>
      <c r="B51" s="872"/>
      <c r="C51" s="256"/>
      <c r="D51" s="256"/>
      <c r="E51" s="256"/>
      <c r="F51" s="370">
        <f>SUM(F45:F50)</f>
        <v>0</v>
      </c>
    </row>
    <row r="52" spans="1:6" s="369" customFormat="1" ht="15.75">
      <c r="A52" s="372"/>
      <c r="C52" s="256"/>
      <c r="D52" s="256"/>
      <c r="E52" s="256"/>
      <c r="F52" s="373"/>
    </row>
    <row r="53" spans="1:6" s="369" customFormat="1" ht="28.5" customHeight="1">
      <c r="A53" s="783" t="s">
        <v>237</v>
      </c>
      <c r="B53" s="783"/>
      <c r="C53" s="783"/>
      <c r="D53" s="783"/>
      <c r="E53" s="256"/>
      <c r="F53" s="365" t="s">
        <v>215</v>
      </c>
    </row>
    <row r="54" spans="1:6" s="369" customFormat="1">
      <c r="A54" s="870" t="s">
        <v>238</v>
      </c>
      <c r="B54" s="871"/>
      <c r="C54" s="871"/>
      <c r="D54" s="871"/>
      <c r="E54" s="256"/>
      <c r="F54" s="368">
        <v>0</v>
      </c>
    </row>
    <row r="55" spans="1:6" s="369" customFormat="1">
      <c r="A55" s="870" t="s">
        <v>239</v>
      </c>
      <c r="B55" s="871"/>
      <c r="C55" s="871"/>
      <c r="D55" s="871"/>
      <c r="E55" s="256"/>
      <c r="F55" s="368">
        <v>0</v>
      </c>
    </row>
    <row r="56" spans="1:6">
      <c r="A56" s="870" t="s">
        <v>224</v>
      </c>
      <c r="B56" s="871"/>
      <c r="C56" s="871"/>
      <c r="D56" s="871"/>
      <c r="E56"/>
      <c r="F56" s="366">
        <v>0</v>
      </c>
    </row>
    <row r="57" spans="1:6" ht="15.75">
      <c r="A57" s="374" t="s">
        <v>236</v>
      </c>
      <c r="C57"/>
      <c r="D57"/>
      <c r="E57"/>
      <c r="F57" s="367">
        <f>SUM(F54:F56)</f>
        <v>0</v>
      </c>
    </row>
  </sheetData>
  <mergeCells count="42">
    <mergeCell ref="A1:E1"/>
    <mergeCell ref="A4:G4"/>
    <mergeCell ref="A9:A10"/>
    <mergeCell ref="B9:B10"/>
    <mergeCell ref="C9:C10"/>
    <mergeCell ref="D9:E9"/>
    <mergeCell ref="G9:H9"/>
    <mergeCell ref="A25:D25"/>
    <mergeCell ref="A26:D26"/>
    <mergeCell ref="A27:D27"/>
    <mergeCell ref="J9:K9"/>
    <mergeCell ref="L9:L10"/>
    <mergeCell ref="A24:D24"/>
    <mergeCell ref="A28:D28"/>
    <mergeCell ref="A29:D29"/>
    <mergeCell ref="A30:D30"/>
    <mergeCell ref="A31:D31"/>
    <mergeCell ref="A32:D32"/>
    <mergeCell ref="A48:D48"/>
    <mergeCell ref="A49:D49"/>
    <mergeCell ref="A50:D50"/>
    <mergeCell ref="A51:B51"/>
    <mergeCell ref="A53:D53"/>
    <mergeCell ref="A54:D54"/>
    <mergeCell ref="A55:D55"/>
    <mergeCell ref="A56:D56"/>
    <mergeCell ref="A47:D47"/>
    <mergeCell ref="A43:B43"/>
    <mergeCell ref="A36:D36"/>
    <mergeCell ref="A33:D33"/>
    <mergeCell ref="A5:D7"/>
    <mergeCell ref="A44:D44"/>
    <mergeCell ref="A41:D41"/>
    <mergeCell ref="A42:D42"/>
    <mergeCell ref="A45:D45"/>
    <mergeCell ref="A46:D46"/>
    <mergeCell ref="A34:D34"/>
    <mergeCell ref="A38:D38"/>
    <mergeCell ref="A39:D39"/>
    <mergeCell ref="A40:D40"/>
    <mergeCell ref="A35:B35"/>
    <mergeCell ref="A37:D37"/>
  </mergeCells>
  <dataValidations count="2">
    <dataValidation allowBlank="1" showInputMessage="1" showErrorMessage="1" prompt="en HT ou TTC au regard de la situation de la structure vis-à-vis de la TVA" sqref="E11:E19 H11:H19 K11:K19" xr:uid="{04C0BD93-DBDB-46AC-A2A5-5A1CC545ADD8}"/>
    <dataValidation type="list" allowBlank="1" showInputMessage="1" showErrorMessage="1" sqref="C11:C19" xr:uid="{30B6BAF5-BC06-4FA2-BCD0-E4A3722B306C}">
      <formula1>$U$1:$U$5</formula1>
    </dataValidation>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CC93-79C3-4C5F-9D4C-149352EC06D7}">
  <sheetPr>
    <tabColor rgb="FFFFFF00"/>
  </sheetPr>
  <dimension ref="A2:I46"/>
  <sheetViews>
    <sheetView zoomScale="103" workbookViewId="0">
      <selection activeCell="A15" sqref="A15"/>
    </sheetView>
  </sheetViews>
  <sheetFormatPr baseColWidth="10" defaultRowHeight="15"/>
  <cols>
    <col min="1" max="1" width="48" customWidth="1"/>
    <col min="2" max="2" width="15.28515625" bestFit="1" customWidth="1"/>
  </cols>
  <sheetData>
    <row r="2" spans="1:9">
      <c r="A2" s="279" t="s">
        <v>358</v>
      </c>
      <c r="B2" s="280"/>
    </row>
    <row r="3" spans="1:9" s="256" customFormat="1">
      <c r="A3" s="257" t="s">
        <v>156</v>
      </c>
      <c r="B3" s="258">
        <v>2025</v>
      </c>
    </row>
    <row r="4" spans="1:9">
      <c r="A4" s="272" t="s">
        <v>277</v>
      </c>
      <c r="B4" s="573">
        <v>80</v>
      </c>
    </row>
    <row r="5" spans="1:9">
      <c r="A5" s="272" t="s">
        <v>281</v>
      </c>
      <c r="B5" s="573">
        <v>60</v>
      </c>
    </row>
    <row r="6" spans="1:9">
      <c r="A6" s="272" t="s">
        <v>280</v>
      </c>
      <c r="B6" s="573">
        <v>110</v>
      </c>
    </row>
    <row r="7" spans="1:9">
      <c r="A7" s="272" t="s">
        <v>158</v>
      </c>
      <c r="B7" s="573">
        <v>48</v>
      </c>
    </row>
    <row r="8" spans="1:9">
      <c r="A8" s="272" t="s">
        <v>159</v>
      </c>
      <c r="B8" s="574">
        <v>75</v>
      </c>
    </row>
    <row r="9" spans="1:9">
      <c r="A9" s="272" t="s">
        <v>160</v>
      </c>
      <c r="B9" s="574">
        <v>120</v>
      </c>
    </row>
    <row r="10" spans="1:9" ht="27" customHeight="1">
      <c r="A10" s="259" t="s">
        <v>157</v>
      </c>
    </row>
    <row r="11" spans="1:9" ht="126" customHeight="1">
      <c r="A11" s="885" t="s">
        <v>359</v>
      </c>
      <c r="B11" s="886"/>
      <c r="C11" s="886"/>
      <c r="D11" s="886"/>
      <c r="E11" s="886"/>
      <c r="F11" s="886"/>
      <c r="G11" s="886"/>
      <c r="H11" s="886"/>
      <c r="I11" s="886"/>
    </row>
    <row r="13" spans="1:9" ht="109.5" customHeight="1">
      <c r="A13" s="588" t="s">
        <v>360</v>
      </c>
      <c r="B13" s="588"/>
      <c r="C13" s="588"/>
      <c r="D13" s="588"/>
      <c r="E13" s="588"/>
      <c r="F13" s="588"/>
      <c r="G13" s="588"/>
      <c r="H13" s="588"/>
      <c r="I13" s="588"/>
    </row>
    <row r="14" spans="1:9" ht="105" customHeight="1">
      <c r="A14" s="588" t="s">
        <v>361</v>
      </c>
      <c r="B14" s="588"/>
      <c r="C14" s="588"/>
      <c r="D14" s="588"/>
      <c r="E14" s="588"/>
      <c r="F14" s="588"/>
      <c r="G14" s="588"/>
      <c r="H14" s="588"/>
      <c r="I14" s="588"/>
    </row>
    <row r="15" spans="1:9" ht="15.75" customHeight="1">
      <c r="A15" s="501"/>
    </row>
    <row r="18" ht="15.75" customHeight="1"/>
    <row r="20" ht="16.5" customHeight="1"/>
    <row r="21" ht="15.75" customHeight="1"/>
    <row r="25" ht="30.75" customHeight="1"/>
    <row r="26" ht="30" customHeight="1"/>
    <row r="27" ht="16.5" customHeight="1"/>
    <row r="28" ht="16.5" customHeight="1"/>
    <row r="29" ht="15.75" customHeight="1"/>
    <row r="30" ht="15.75" customHeight="1"/>
    <row r="31" ht="15.75" customHeight="1"/>
    <row r="33" ht="16.5" customHeight="1"/>
    <row r="34" ht="15.75" customHeight="1"/>
    <row r="37" ht="30.75" customHeight="1"/>
    <row r="38" ht="30" customHeight="1"/>
    <row r="39" ht="16.5" customHeight="1"/>
    <row r="40" ht="16.5" customHeight="1"/>
    <row r="41" ht="15.75" customHeight="1"/>
    <row r="42" ht="15.75" customHeight="1"/>
    <row r="43" ht="15.75" customHeight="1"/>
    <row r="45" ht="16.5" customHeight="1"/>
    <row r="46" ht="15.75" customHeight="1"/>
  </sheetData>
  <mergeCells count="3">
    <mergeCell ref="A11:I11"/>
    <mergeCell ref="A13:I13"/>
    <mergeCell ref="A14:I1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56E5-A532-4342-9CFE-094A3265AA44}">
  <sheetPr>
    <tabColor rgb="FF00B050"/>
  </sheetPr>
  <dimension ref="A2:K10"/>
  <sheetViews>
    <sheetView workbookViewId="0">
      <selection activeCell="H32" sqref="H32"/>
    </sheetView>
  </sheetViews>
  <sheetFormatPr baseColWidth="10" defaultRowHeight="15"/>
  <cols>
    <col min="1" max="1" width="24.28515625" bestFit="1" customWidth="1"/>
    <col min="4" max="4" width="15.140625" bestFit="1" customWidth="1"/>
    <col min="5" max="5" width="20.140625" customWidth="1"/>
  </cols>
  <sheetData>
    <row r="2" spans="1:11" s="94" customFormat="1" ht="23.25">
      <c r="A2" s="251" t="s">
        <v>198</v>
      </c>
      <c r="B2" s="252" t="s">
        <v>148</v>
      </c>
      <c r="C2" s="252" t="s">
        <v>149</v>
      </c>
      <c r="D2" s="253" t="s">
        <v>150</v>
      </c>
      <c r="E2" s="887" t="s">
        <v>151</v>
      </c>
      <c r="F2" s="888"/>
      <c r="G2" s="888"/>
      <c r="H2" s="888"/>
      <c r="I2" s="888"/>
      <c r="J2" s="888"/>
      <c r="K2" s="888"/>
    </row>
    <row r="3" spans="1:11" s="94" customFormat="1">
      <c r="A3" s="253" t="s">
        <v>152</v>
      </c>
      <c r="B3" s="254">
        <v>0.32</v>
      </c>
      <c r="C3" s="321">
        <v>0.4</v>
      </c>
      <c r="D3" s="255">
        <v>0.23</v>
      </c>
      <c r="E3" s="887"/>
      <c r="F3" s="888"/>
      <c r="G3" s="888"/>
      <c r="H3" s="888"/>
      <c r="I3" s="888"/>
      <c r="J3" s="888"/>
      <c r="K3" s="888"/>
    </row>
    <row r="4" spans="1:11" s="94" customFormat="1">
      <c r="A4" s="253" t="s">
        <v>153</v>
      </c>
      <c r="B4" s="254">
        <v>0.41</v>
      </c>
      <c r="C4" s="254">
        <v>0.51</v>
      </c>
      <c r="D4" s="255">
        <v>0.3</v>
      </c>
      <c r="E4" s="887"/>
      <c r="F4" s="888"/>
      <c r="G4" s="888"/>
      <c r="H4" s="888"/>
      <c r="I4" s="888"/>
      <c r="J4" s="888"/>
      <c r="K4" s="888"/>
    </row>
    <row r="5" spans="1:11" s="94" customFormat="1">
      <c r="A5" s="253" t="s">
        <v>154</v>
      </c>
      <c r="B5" s="254">
        <v>0.45</v>
      </c>
      <c r="C5" s="254">
        <v>0.55000000000000004</v>
      </c>
      <c r="D5" s="255">
        <v>0.32</v>
      </c>
    </row>
    <row r="6" spans="1:11" s="94" customFormat="1"/>
    <row r="7" spans="1:11" s="94" customFormat="1">
      <c r="A7" s="253" t="s">
        <v>155</v>
      </c>
      <c r="B7" s="255">
        <v>17.5</v>
      </c>
    </row>
    <row r="8" spans="1:11" s="94" customFormat="1"/>
    <row r="9" spans="1:11" s="94" customFormat="1">
      <c r="A9" s="394" t="s">
        <v>257</v>
      </c>
      <c r="D9" s="278">
        <v>0.4</v>
      </c>
      <c r="E9" s="393" t="s">
        <v>313</v>
      </c>
    </row>
    <row r="10" spans="1:11" s="94" customFormat="1"/>
  </sheetData>
  <mergeCells count="1">
    <mergeCell ref="E2:K4"/>
  </mergeCells>
  <phoneticPr fontId="7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notation</vt:lpstr>
      <vt:lpstr>Référentiels</vt:lpstr>
      <vt:lpstr>GUIDE</vt:lpstr>
      <vt:lpstr>SYNTHESE</vt:lpstr>
      <vt:lpstr>VA1</vt:lpstr>
      <vt:lpstr>VA2</vt:lpstr>
      <vt:lpstr>VA3</vt:lpstr>
      <vt:lpstr>VA4</vt:lpstr>
      <vt:lpstr>INVEST</vt:lpstr>
      <vt:lpstr>Frais de Structure</vt:lpstr>
      <vt:lpstr>Frais déplacement</vt:lpstr>
      <vt:lpstr>Dossier</vt:lpstr>
      <vt:lpstr>Structu</vt:lpstr>
      <vt:lpstr>Structv</vt:lpstr>
      <vt:lpstr>Structw</vt:lpstr>
      <vt:lpstr>Structx</vt:lpstr>
      <vt:lpstr>Structy</vt:lpstr>
      <vt:lpstr>Structz</vt:lpstr>
      <vt:lpstr>SYNTHESE!Zone_d_impression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Alexandra ARROYO-B</cp:lastModifiedBy>
  <cp:revision>3</cp:revision>
  <cp:lastPrinted>2024-03-29T10:18:22Z</cp:lastPrinted>
  <dcterms:created xsi:type="dcterms:W3CDTF">2021-05-26T16:11:32Z</dcterms:created>
  <dcterms:modified xsi:type="dcterms:W3CDTF">2025-09-25T09:38:38Z</dcterms:modified>
</cp:coreProperties>
</file>