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5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6.xml" ContentType="application/vnd.openxmlformats-officedocument.drawingml.chart+xml"/>
  <Override PartName="/xl/drawings/drawing18.xml" ContentType="application/vnd.openxmlformats-officedocument.drawing+xml"/>
  <Override PartName="/xl/charts/chart7.xml" ContentType="application/vnd.openxmlformats-officedocument.drawingml.chart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SRISET\09_Publications\12_Etudes\FF_OvinLait\"/>
    </mc:Choice>
  </mc:AlternateContent>
  <bookViews>
    <workbookView xWindow="0" yWindow="0" windowWidth="20490" windowHeight="7620" tabRatio="500" firstSheet="15" activeTab="20"/>
  </bookViews>
  <sheets>
    <sheet name="Carte 1" sheetId="22" r:id="rId1"/>
    <sheet name="Carte 2 " sheetId="23" r:id="rId2"/>
    <sheet name="Tableau 1" sheetId="1" r:id="rId3"/>
    <sheet name="Figure 1" sheetId="4" r:id="rId4"/>
    <sheet name="Figure 2" sheetId="5" r:id="rId5"/>
    <sheet name="Figure 3" sheetId="6" r:id="rId6"/>
    <sheet name="Tableau 2" sheetId="2" r:id="rId7"/>
    <sheet name="Tableau 3" sheetId="3" r:id="rId8"/>
    <sheet name="Tableau 4" sheetId="7" r:id="rId9"/>
    <sheet name="Figure 4" sheetId="8" r:id="rId10"/>
    <sheet name="Tableau 5" sheetId="11" r:id="rId11"/>
    <sheet name="Tableau 6" sheetId="12" r:id="rId12"/>
    <sheet name="Tableau 7" sheetId="13" r:id="rId13"/>
    <sheet name="Tableaux 8 et 9" sheetId="14" r:id="rId14"/>
    <sheet name="Figure 5" sheetId="15" r:id="rId15"/>
    <sheet name="Carte 3" sheetId="24" r:id="rId16"/>
    <sheet name="Figure 6" sheetId="16" r:id="rId17"/>
    <sheet name="Figure 7" sheetId="17" r:id="rId18"/>
    <sheet name="Figure 8" sheetId="18" r:id="rId19"/>
    <sheet name="Figure 9" sheetId="19" r:id="rId20"/>
    <sheet name="Figure 10" sheetId="20" r:id="rId21"/>
    <sheet name="Figure 11" sheetId="21" r:id="rId22"/>
    <sheet name="Historique production laitière" sheetId="9" r:id="rId23"/>
    <sheet name="Livraisons mensuelles" sheetId="10" r:id="rId24"/>
    <sheet name="Evolution consommation fromages" sheetId="25" r:id="rId25"/>
  </sheets>
  <definedNames>
    <definedName name="HTML_1">NA()</definedName>
    <definedName name="HTML_all">NA()</definedName>
    <definedName name="HTML_tables">NA()</definedName>
  </definedNames>
  <calcPr calcId="162913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B52" i="21" l="1"/>
  <c r="K51" i="25" l="1"/>
  <c r="J51" i="25"/>
  <c r="K50" i="25"/>
  <c r="J50" i="25"/>
  <c r="K49" i="25"/>
  <c r="J49" i="25"/>
  <c r="K48" i="25"/>
  <c r="J48" i="25"/>
  <c r="K47" i="25"/>
  <c r="J47" i="25"/>
  <c r="K46" i="25"/>
  <c r="J46" i="25"/>
  <c r="K45" i="25"/>
  <c r="J45" i="25"/>
  <c r="K44" i="25"/>
  <c r="J44" i="25"/>
  <c r="K43" i="25"/>
  <c r="J43" i="25"/>
  <c r="K42" i="25"/>
  <c r="J42" i="25"/>
  <c r="J41" i="25"/>
  <c r="I39" i="25"/>
  <c r="H39" i="25"/>
  <c r="G39" i="25"/>
  <c r="F39" i="25"/>
  <c r="E39" i="25"/>
  <c r="D39" i="25"/>
  <c r="C39" i="25"/>
  <c r="B39" i="25"/>
  <c r="J38" i="25"/>
  <c r="J37" i="25"/>
  <c r="J36" i="25"/>
  <c r="B42" i="5"/>
  <c r="B86" i="21" l="1"/>
  <c r="D67" i="21"/>
  <c r="D66" i="21"/>
  <c r="C66" i="21"/>
  <c r="D65" i="21"/>
  <c r="C65" i="21"/>
  <c r="D64" i="21"/>
  <c r="C64" i="21"/>
  <c r="D63" i="21"/>
  <c r="C63" i="21"/>
  <c r="D62" i="21"/>
  <c r="C62" i="21"/>
  <c r="D61" i="21"/>
  <c r="C61" i="21"/>
  <c r="D60" i="21"/>
  <c r="C60" i="21"/>
  <c r="D59" i="21"/>
  <c r="C59" i="21"/>
  <c r="F52" i="21"/>
  <c r="G37" i="21"/>
  <c r="I35" i="21"/>
  <c r="L52" i="18"/>
  <c r="J52" i="18"/>
  <c r="L51" i="18"/>
  <c r="J51" i="18"/>
  <c r="L50" i="18"/>
  <c r="J50" i="18"/>
  <c r="L49" i="18"/>
  <c r="J49" i="18"/>
  <c r="L48" i="18"/>
  <c r="J48" i="18"/>
  <c r="L47" i="18"/>
  <c r="J47" i="18"/>
  <c r="L46" i="18"/>
  <c r="J46" i="18"/>
  <c r="L45" i="18"/>
  <c r="J45" i="18"/>
  <c r="L44" i="18"/>
  <c r="J44" i="18"/>
  <c r="L43" i="18"/>
  <c r="J43" i="18"/>
  <c r="J42" i="18"/>
  <c r="I40" i="18"/>
  <c r="H40" i="18"/>
  <c r="G40" i="18"/>
  <c r="F40" i="18"/>
  <c r="E40" i="18"/>
  <c r="D40" i="18"/>
  <c r="C40" i="18"/>
  <c r="B40" i="18"/>
  <c r="J39" i="18"/>
  <c r="J38" i="18"/>
  <c r="J37" i="18"/>
  <c r="J52" i="17"/>
  <c r="I52" i="17"/>
  <c r="H52" i="17"/>
  <c r="G52" i="17"/>
  <c r="F52" i="17"/>
  <c r="E52" i="17"/>
  <c r="D52" i="17"/>
  <c r="C52" i="17"/>
  <c r="B52" i="17"/>
  <c r="J51" i="17"/>
  <c r="I51" i="17"/>
  <c r="H51" i="17"/>
  <c r="G51" i="17"/>
  <c r="F51" i="17"/>
  <c r="E51" i="17"/>
  <c r="D51" i="17"/>
  <c r="C51" i="17"/>
  <c r="B51" i="17"/>
  <c r="J53" i="16"/>
  <c r="I53" i="16"/>
  <c r="H53" i="16"/>
  <c r="G53" i="16"/>
  <c r="F53" i="16"/>
  <c r="E53" i="16"/>
  <c r="D53" i="16"/>
  <c r="C53" i="16"/>
  <c r="B53" i="16"/>
  <c r="C43" i="14"/>
  <c r="B43" i="14"/>
  <c r="C40" i="14"/>
  <c r="B40" i="14"/>
  <c r="C39" i="14"/>
  <c r="B39" i="14"/>
  <c r="C31" i="14"/>
  <c r="B31" i="14"/>
  <c r="C48" i="14" s="1"/>
  <c r="C18" i="14"/>
  <c r="B18" i="14"/>
  <c r="I15" i="13"/>
  <c r="I14" i="13"/>
  <c r="H15" i="11"/>
  <c r="G15" i="11"/>
  <c r="F15" i="11"/>
  <c r="E15" i="11"/>
  <c r="D15" i="11"/>
  <c r="C15" i="11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B19" i="9"/>
  <c r="M52" i="8"/>
  <c r="L52" i="8"/>
  <c r="K52" i="8"/>
  <c r="J52" i="8"/>
  <c r="I52" i="8"/>
  <c r="H52" i="8"/>
  <c r="G52" i="8"/>
  <c r="F52" i="8"/>
  <c r="E52" i="8"/>
  <c r="D52" i="8"/>
  <c r="C52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R50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R48" i="8"/>
  <c r="C46" i="8"/>
  <c r="M45" i="8"/>
  <c r="L45" i="8"/>
  <c r="K45" i="8"/>
  <c r="J45" i="8"/>
  <c r="I45" i="8"/>
  <c r="H45" i="8"/>
  <c r="G45" i="8"/>
  <c r="F45" i="8"/>
  <c r="E45" i="8"/>
  <c r="D45" i="8"/>
  <c r="C45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R43" i="8"/>
  <c r="Q43" i="8"/>
  <c r="P43" i="8"/>
  <c r="O43" i="8"/>
  <c r="N43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R41" i="8"/>
  <c r="P41" i="8"/>
  <c r="O41" i="8"/>
  <c r="N41" i="8"/>
  <c r="R37" i="8"/>
  <c r="Q37" i="8"/>
  <c r="P37" i="8"/>
  <c r="P52" i="8" s="1"/>
  <c r="O37" i="8"/>
  <c r="O52" i="8" s="1"/>
  <c r="N37" i="8"/>
  <c r="N52" i="8" s="1"/>
  <c r="R30" i="8"/>
  <c r="Q30" i="8"/>
  <c r="P30" i="8"/>
  <c r="O30" i="8"/>
  <c r="N30" i="8"/>
  <c r="R21" i="8"/>
  <c r="R52" i="8" s="1"/>
  <c r="Q21" i="8"/>
  <c r="R14" i="8"/>
  <c r="Q14" i="8"/>
  <c r="P14" i="8"/>
  <c r="O14" i="8"/>
  <c r="O45" i="8" s="1"/>
  <c r="N14" i="8"/>
  <c r="D27" i="7"/>
  <c r="E25" i="7"/>
  <c r="E27" i="7" s="1"/>
  <c r="D25" i="7"/>
  <c r="C25" i="7"/>
  <c r="C27" i="7" s="1"/>
  <c r="B25" i="7"/>
  <c r="B27" i="7" s="1"/>
  <c r="B19" i="6"/>
  <c r="C14" i="6" s="1"/>
  <c r="C27" i="2"/>
  <c r="B27" i="2"/>
  <c r="C24" i="1"/>
  <c r="X18" i="9" s="1"/>
  <c r="X19" i="9" s="1"/>
  <c r="D86" i="21" l="1"/>
  <c r="C86" i="21"/>
  <c r="C16" i="6"/>
  <c r="R45" i="8"/>
  <c r="Q52" i="8"/>
  <c r="P45" i="8"/>
  <c r="N45" i="8"/>
  <c r="Q45" i="8"/>
  <c r="C11" i="6"/>
  <c r="C15" i="6"/>
  <c r="C17" i="6"/>
  <c r="C26" i="1"/>
  <c r="C18" i="6"/>
  <c r="C12" i="6"/>
  <c r="C19" i="6"/>
  <c r="C13" i="6"/>
</calcChain>
</file>

<file path=xl/sharedStrings.xml><?xml version="1.0" encoding="utf-8"?>
<sst xmlns="http://schemas.openxmlformats.org/spreadsheetml/2006/main" count="642" uniqueCount="332">
  <si>
    <r>
      <rPr>
        <sz val="10"/>
        <rFont val="Marianne"/>
        <family val="3"/>
        <charset val="1"/>
      </rPr>
      <t xml:space="preserve">Tableau 1 : </t>
    </r>
    <r>
      <rPr>
        <b/>
        <sz val="10"/>
        <rFont val="Marianne"/>
        <family val="3"/>
        <charset val="1"/>
      </rPr>
      <t>la quasi-totalité des effectifs située dans les Pyrénées-Atlantiques</t>
    </r>
  </si>
  <si>
    <t>Effectif de brebis laitières
au 1er janvier 2022 (en tête)</t>
  </si>
  <si>
    <t>16 - Charente</t>
  </si>
  <si>
    <t>17 - Charente-Maritime</t>
  </si>
  <si>
    <t>19 - Corrèze</t>
  </si>
  <si>
    <t>23 - Creuse</t>
  </si>
  <si>
    <t>24 - Dordogne</t>
  </si>
  <si>
    <t>33 - Gironde</t>
  </si>
  <si>
    <t>40 - Landes</t>
  </si>
  <si>
    <t>47 - Lot-et-Garonne</t>
  </si>
  <si>
    <t>64 - Pyrénées-Atlantiques</t>
  </si>
  <si>
    <t>79 - Deux-Sèvres</t>
  </si>
  <si>
    <t>86 - Vienne</t>
  </si>
  <si>
    <t>87 - Haute-Vienne</t>
  </si>
  <si>
    <t>Nouvelle-Aquitaine</t>
  </si>
  <si>
    <t>France métropolitaine</t>
  </si>
  <si>
    <t>part de la région
dans la France metr.</t>
  </si>
  <si>
    <t>Nombre d'exploitations
au 1er janvier 2020</t>
  </si>
  <si>
    <t>total</t>
  </si>
  <si>
    <t>ayant au moins
50 brebis laitières</t>
  </si>
  <si>
    <t>S</t>
  </si>
  <si>
    <r>
      <rPr>
        <sz val="10"/>
        <rFont val="Marianne"/>
        <family val="3"/>
        <charset val="1"/>
      </rPr>
      <t xml:space="preserve">Tableau 3 : </t>
    </r>
    <r>
      <rPr>
        <b/>
        <sz val="10"/>
        <rFont val="Marianne"/>
        <family val="3"/>
        <charset val="1"/>
      </rPr>
      <t>35 % des exploitations possèdent des troupeaux de 200 à 300 brebis</t>
    </r>
  </si>
  <si>
    <t>Nombre de brebis laitières</t>
  </si>
  <si>
    <t>nombre d'exploitations</t>
  </si>
  <si>
    <t>part des exploitations</t>
  </si>
  <si>
    <t>nombre de brebis</t>
  </si>
  <si>
    <t>part des brebis</t>
  </si>
  <si>
    <t>moins de 50</t>
  </si>
  <si>
    <t>de 50 à 99</t>
  </si>
  <si>
    <t>de 100 à 199</t>
  </si>
  <si>
    <t>de 200 à 299</t>
  </si>
  <si>
    <t>de 300 à 399</t>
  </si>
  <si>
    <t>de 400 à 499</t>
  </si>
  <si>
    <t>plus de 500</t>
  </si>
  <si>
    <t>Brebis laitières</t>
  </si>
  <si>
    <t>évolution du nombre de brebis laitières de 1992 à 2022</t>
  </si>
  <si>
    <t>Source : Agreste – SAA provisoire 2022</t>
  </si>
  <si>
    <t>Source : Agreste – RA 2020</t>
  </si>
  <si>
    <t xml:space="preserve"> </t>
  </si>
  <si>
    <t>Statut_juridique</t>
  </si>
  <si>
    <t>Nbre_exploitations</t>
  </si>
  <si>
    <t>freqExploitations</t>
  </si>
  <si>
    <t>Individuel</t>
  </si>
  <si>
    <t>GAEC</t>
  </si>
  <si>
    <t>EARL</t>
  </si>
  <si>
    <t>Autres</t>
  </si>
  <si>
    <t>Classe_SAU</t>
  </si>
  <si>
    <t>Surf_Tot</t>
  </si>
  <si>
    <t>freqSAU</t>
  </si>
  <si>
    <t>Surface toujours en herbe (STH)</t>
  </si>
  <si>
    <t>Prairies Temporaires</t>
  </si>
  <si>
    <t>Estives</t>
  </si>
  <si>
    <t>Céréales</t>
  </si>
  <si>
    <t>Maïs fourrages + Plantes fourragères</t>
  </si>
  <si>
    <t>Cultures permanentes + autres cultures (légumes, PPAM,...)</t>
  </si>
  <si>
    <t>Oléagineux, Protéagineux</t>
  </si>
  <si>
    <t>Jachères et autres</t>
  </si>
  <si>
    <t>Total</t>
  </si>
  <si>
    <t>Répartition de la SAU des exploitations possédant des brebis laitières en Nouvelle-Aquitaine</t>
  </si>
  <si>
    <t>Volumes de lait de brebis produits en Nouvelle-Aquitaine</t>
  </si>
  <si>
    <t>2022
(hl)</t>
  </si>
  <si>
    <t>Livraisons à l'industrie</t>
  </si>
  <si>
    <t>Fabrications de produits fermiers</t>
  </si>
  <si>
    <t>Vente directe et autoconsommation</t>
  </si>
  <si>
    <t>Production finale</t>
  </si>
  <si>
    <t>Charente</t>
  </si>
  <si>
    <t>Charente-Maritime</t>
  </si>
  <si>
    <t>Corrèze</t>
  </si>
  <si>
    <t>Creuse</t>
  </si>
  <si>
    <t>Dordogne</t>
  </si>
  <si>
    <t>Gironde</t>
  </si>
  <si>
    <t>Landes</t>
  </si>
  <si>
    <t>Lot-et-Garonne</t>
  </si>
  <si>
    <t>Pyrénées-Atlantiques</t>
  </si>
  <si>
    <t>Deux-Sèvres</t>
  </si>
  <si>
    <t>Vienne</t>
  </si>
  <si>
    <t>Haute-Vienne</t>
  </si>
  <si>
    <t>part de la région dans la France métro.</t>
  </si>
  <si>
    <t>lait de brebis conventionnel</t>
  </si>
  <si>
    <t>production (l)</t>
  </si>
  <si>
    <t>nombre de livreurs</t>
  </si>
  <si>
    <t>lait de brebis  AB</t>
  </si>
  <si>
    <t>source EML</t>
  </si>
  <si>
    <t xml:space="preserve">Total lait brebis </t>
  </si>
  <si>
    <t>volume de lait collecté</t>
  </si>
  <si>
    <r>
      <rPr>
        <sz val="10"/>
        <rFont val="Marianne"/>
        <family val="3"/>
        <charset val="1"/>
      </rPr>
      <t xml:space="preserve">Figure 4 : </t>
    </r>
    <r>
      <rPr>
        <b/>
        <sz val="10"/>
        <rFont val="Marianne"/>
        <family val="3"/>
        <charset val="1"/>
      </rPr>
      <t>baisse du volume collecté en 2022</t>
    </r>
  </si>
  <si>
    <t>Évolution du nombre de livreurs et du volume de lait de brebis collecté en Nouvelle-Aquitaine</t>
  </si>
  <si>
    <t>Livraisons à l'industrie (hl)</t>
  </si>
  <si>
    <t>Fabrication de produits fermiers (hl)</t>
  </si>
  <si>
    <t>Vente directe et autoconsommation de lait entier (hl)</t>
  </si>
  <si>
    <t>Production finale (hl)</t>
  </si>
  <si>
    <t>effectif brebis laitières (têtes)</t>
  </si>
  <si>
    <t>productivité</t>
  </si>
  <si>
    <t xml:space="preserve">Évolution des productions au lait de brebis en Nouvelle-Aquitaine </t>
  </si>
  <si>
    <t>Source : SAA – données 2022 provisoires</t>
  </si>
  <si>
    <t>MOIS</t>
  </si>
  <si>
    <t>2018</t>
  </si>
  <si>
    <t>2019</t>
  </si>
  <si>
    <t>2020</t>
  </si>
  <si>
    <t>2021</t>
  </si>
  <si>
    <t>2022</t>
  </si>
  <si>
    <t>moyenne 2019-20-21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</si>
  <si>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</si>
  <si>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</si>
  <si>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</si>
  <si>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</si>
  <si>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</si>
  <si>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</si>
  <si>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</si>
  <si>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</si>
  <si>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</t>
  </si>
  <si>
    <t>oct</t>
  </si>
  <si>
    <t>nov</t>
  </si>
  <si>
    <t>déc</t>
  </si>
  <si>
    <t>Total annuel</t>
  </si>
  <si>
    <t>Livraisons mensuelles de lait de brebis des élevages de Nouvelle-Aquitaine</t>
  </si>
  <si>
    <t>source : Enquête mensuelle laitière EML</t>
  </si>
  <si>
    <t>Production de viande ovine dans les Pyrénées-Atlantiques</t>
  </si>
  <si>
    <t>Nombre de têtes</t>
  </si>
  <si>
    <t>Tonne-équivalent carcasse</t>
  </si>
  <si>
    <t>Production ovine en 2022 (nombre de têtes)</t>
  </si>
  <si>
    <t>Agneaux</t>
  </si>
  <si>
    <t>Moutons et ovins de réforme</t>
  </si>
  <si>
    <t>Total ovins</t>
  </si>
  <si>
    <t>64  -  Pyrénées-Atlantiques</t>
  </si>
  <si>
    <t>Total France métropolitaine</t>
  </si>
  <si>
    <t>Part de la région dans la France métr.</t>
  </si>
  <si>
    <t>demandes d'aide ovine déposées</t>
  </si>
  <si>
    <t>dont demandes de majoration
nouveau producteur</t>
  </si>
  <si>
    <t>Montant total aides ovines
(en €)</t>
  </si>
  <si>
    <t>nombre de demandes</t>
  </si>
  <si>
    <t>nombre de brebis engagées</t>
  </si>
  <si>
    <t>nombre demande nouveau producteur</t>
  </si>
  <si>
    <t>nombre de
brebis engagées</t>
  </si>
  <si>
    <t>Demandes d’aide ovine déposées en 2022 en Pyrénées-Atlantiques</t>
  </si>
  <si>
    <t>Premier pilier</t>
  </si>
  <si>
    <t>Deuxième pilier</t>
  </si>
  <si>
    <t>Nombre de bénéficiaires de l'AO</t>
  </si>
  <si>
    <t>Aides couplées végétales</t>
  </si>
  <si>
    <t>Aides couplées animales</t>
  </si>
  <si>
    <t>Aides découplées</t>
  </si>
  <si>
    <t>ICHN</t>
  </si>
  <si>
    <t>Bio conversion + maintien</t>
  </si>
  <si>
    <t>MAECs</t>
  </si>
  <si>
    <t>Assurance récolte</t>
  </si>
  <si>
    <t>Principales aides PAC perçues par les bénéficiaires de l’aide ovine en 2022 en Pyrénées-Atlantiques</t>
  </si>
  <si>
    <t>Moyenne par exploitation moyenne ou grande spécialisée en ovins lait (€)  2021</t>
  </si>
  <si>
    <t>autres régions</t>
  </si>
  <si>
    <t>Produit brut standard</t>
  </si>
  <si>
    <t>dont produit brut lait de brebis</t>
  </si>
  <si>
    <t>dont produit brut vente agneaux</t>
  </si>
  <si>
    <t>dont produit brut céréales</t>
  </si>
  <si>
    <t>Production de l'exercice</t>
  </si>
  <si>
    <t>- Charges approvisionnement</t>
  </si>
  <si>
    <t>- Autres charges</t>
  </si>
  <si>
    <t>= Valeur ajoutée</t>
  </si>
  <si>
    <t>+ Subventions</t>
  </si>
  <si>
    <t>dont aides couplées ovines</t>
  </si>
  <si>
    <t>+ Indemnités assurances</t>
  </si>
  <si>
    <t>- Fermages et loyers</t>
  </si>
  <si>
    <t>- Impôts et taxes</t>
  </si>
  <si>
    <t>=Excédent brut d'exploitation (EBE)</t>
  </si>
  <si>
    <t>- Dotations aux amortissements</t>
  </si>
  <si>
    <t>≈ Résultat d'exploitation</t>
  </si>
  <si>
    <t>- Charges financières</t>
  </si>
  <si>
    <t>+ Produits financiers</t>
  </si>
  <si>
    <t xml:space="preserve">=Résultat courant avant impôt (RCAI) </t>
  </si>
  <si>
    <t>RCAI par Utans</t>
  </si>
  <si>
    <t>Caractéristiques des exploitations et charges d'aliments en 2021.</t>
  </si>
  <si>
    <t>Moyenne par exploitation moyenne ou grande spécialisée en ovins viande (€) 2021</t>
  </si>
  <si>
    <t>Unités de travail non salarié (Utans)</t>
  </si>
  <si>
    <t>SAU en ha</t>
  </si>
  <si>
    <t>UGB ovines</t>
  </si>
  <si>
    <t>SAU/Utans</t>
  </si>
  <si>
    <t>UGB/Utans</t>
  </si>
  <si>
    <t>Charges aliments concentrés
pour ovins</t>
  </si>
  <si>
    <t>Charges aliments grossiers
pour ovins</t>
  </si>
  <si>
    <t>Frais d'aliments / UGB ovine</t>
  </si>
  <si>
    <t>brut</t>
  </si>
  <si>
    <t>net</t>
  </si>
  <si>
    <t>SMIC 2021</t>
  </si>
  <si>
    <t>% du SMIC</t>
  </si>
  <si>
    <t>production</t>
  </si>
  <si>
    <t>Évolution de la collecte de lait de brebis sous agriculture biologique en Nouvelle-Aquitaine.</t>
  </si>
  <si>
    <t>2014</t>
  </si>
  <si>
    <t>2015</t>
  </si>
  <si>
    <t>2016</t>
  </si>
  <si>
    <t>2017</t>
  </si>
  <si>
    <t>BIO - Fromages frais de brebis</t>
  </si>
  <si>
    <t>BIO - Autres fromages de brebis</t>
  </si>
  <si>
    <t>BIO - yaourt et lait fermenté au lait de brebis</t>
  </si>
  <si>
    <t>Fromages au lait de brebis &gt; 50%</t>
  </si>
  <si>
    <t>Fromage de brebis à pâte molle</t>
  </si>
  <si>
    <t>Fromages vache, chèvre, brebis (autres proportions)</t>
  </si>
  <si>
    <t>Fromages vache-brebis (lait de vache &gt; 50%)</t>
  </si>
  <si>
    <t>Fromages mi-vache mi-brebis</t>
  </si>
  <si>
    <t>Fromages mi-chèvre mi-brebis</t>
  </si>
  <si>
    <t>Autre fromage de brebis</t>
  </si>
  <si>
    <t>Ossau-Iraty</t>
  </si>
  <si>
    <t>Autre fromage de brebis à pâte pressée non cuite</t>
  </si>
  <si>
    <t>Autre fromage à pâte pressée non cuite</t>
  </si>
  <si>
    <t>Produits ultra-frais au lait de brebis (faisselles, yaourts, laits emprésurés...)</t>
  </si>
  <si>
    <t>Ultra-frais (faisselles, yaourts, laits emprésurés...)</t>
  </si>
  <si>
    <t>Roquefort</t>
  </si>
  <si>
    <r>
      <rPr>
        <sz val="10"/>
        <color rgb="FF000000"/>
        <rFont val="Marianne"/>
        <family val="3"/>
        <charset val="1"/>
      </rPr>
      <t xml:space="preserve">Figure 8 : </t>
    </r>
    <r>
      <rPr>
        <b/>
        <sz val="10"/>
        <color rgb="FF000000"/>
        <rFont val="Marianne"/>
        <family val="3"/>
        <charset val="1"/>
      </rPr>
      <t>l'ultra-frais toujours en tête des produits transformés (43% du total des produits conventionnel)</t>
    </r>
  </si>
  <si>
    <t>Le yaourt en tete des productions bio (83%)</t>
  </si>
  <si>
    <t>Principales productions à base de lait de brebis des entreprises de transformations de Nouvelle-Aquitaine en 2022</t>
  </si>
  <si>
    <t>Produits bio</t>
  </si>
  <si>
    <t>Évolution de la production totale de produits transformés à partir de lait de brebis en Nouvelle-Aquitaine</t>
  </si>
  <si>
    <t>%21/22</t>
  </si>
  <si>
    <t>Total ultra-frais au lait de brebis</t>
  </si>
  <si>
    <t>Yaourts au lait de brebis</t>
  </si>
  <si>
    <t>Fromages frais au lait de brebis</t>
  </si>
  <si>
    <t>Autres ultra-frais, divers</t>
  </si>
  <si>
    <t>Fromages au lait de brebis - total</t>
  </si>
  <si>
    <t>% du total</t>
  </si>
  <si>
    <t>Pâtes pressées non cuites</t>
  </si>
  <si>
    <t>Pâtes fraiches, dont fêta et assimilés</t>
  </si>
  <si>
    <t>dont Fêta et assimilés</t>
  </si>
  <si>
    <t>Pâtes persillées, dont Roquefort</t>
  </si>
  <si>
    <t>dont Roquefort</t>
  </si>
  <si>
    <t>Pâtes molles, dont Ossau-Iraty et Pyrénées</t>
  </si>
  <si>
    <t>dont autres Pyrénées</t>
  </si>
  <si>
    <t>dont Ossau Iraty</t>
  </si>
  <si>
    <t>Pâtes pressées cuites</t>
  </si>
  <si>
    <t>Fondus</t>
  </si>
  <si>
    <t>Évolution de la consommation de fromages de brebis, en France, en volume</t>
  </si>
  <si>
    <t>Évolution de la consommation de produits ultra-frais de brebis, en France</t>
  </si>
  <si>
    <t>en €</t>
  </si>
  <si>
    <t>Fromage brebis en saumure</t>
  </si>
  <si>
    <t>Feta</t>
  </si>
  <si>
    <t>Exportations</t>
  </si>
  <si>
    <t>Importations</t>
  </si>
  <si>
    <t>en tonnes</t>
  </si>
  <si>
    <t>Cheptel de brebis laitières sur le continent européen et assimilé</t>
  </si>
  <si>
    <t>Latvia</t>
  </si>
  <si>
    <t>Malta</t>
  </si>
  <si>
    <t>Netherlands</t>
  </si>
  <si>
    <t>Hungary</t>
  </si>
  <si>
    <t>Serbia</t>
  </si>
  <si>
    <t>Croatia</t>
  </si>
  <si>
    <t>Portugal</t>
  </si>
  <si>
    <t>Bosnie-Herzégovine</t>
  </si>
  <si>
    <t>North Macedonia</t>
  </si>
  <si>
    <t>Macédoine du nord</t>
  </si>
  <si>
    <t>Bulgaria</t>
  </si>
  <si>
    <t>Bulgarie</t>
  </si>
  <si>
    <t>France</t>
  </si>
  <si>
    <t>Spain</t>
  </si>
  <si>
    <t>Espagne</t>
  </si>
  <si>
    <t>Italy</t>
  </si>
  <si>
    <t>Italie</t>
  </si>
  <si>
    <t>Greece</t>
  </si>
  <si>
    <t>Grèce</t>
  </si>
  <si>
    <t>Romania</t>
  </si>
  <si>
    <t>Roumanie</t>
  </si>
  <si>
    <t>Türkiye</t>
  </si>
  <si>
    <t>Turquie</t>
  </si>
  <si>
    <t>2022/2021</t>
  </si>
  <si>
    <t>1000 t</t>
  </si>
  <si>
    <t>Chypre</t>
  </si>
  <si>
    <t>Cyprus</t>
  </si>
  <si>
    <t>Albania</t>
  </si>
  <si>
    <t>Slovakia</t>
  </si>
  <si>
    <t>Austria</t>
  </si>
  <si>
    <t>Belgium</t>
  </si>
  <si>
    <r>
      <rPr>
        <sz val="11"/>
        <rFont val="Marianne"/>
        <family val="3"/>
        <charset val="1"/>
      </rPr>
      <t xml:space="preserve">Figure 14 : </t>
    </r>
    <r>
      <rPr>
        <b/>
        <sz val="11"/>
        <rFont val="Marianne"/>
        <family val="3"/>
        <charset val="1"/>
      </rPr>
      <t>la France est le quatrième pays d'Europe en quantité de lait de brebis collectée</t>
    </r>
  </si>
  <si>
    <t>Quantité de lait de brebis collecté dans les pays de l'union européenne en 2022</t>
  </si>
  <si>
    <t>Production de lait en Europe</t>
  </si>
  <si>
    <t>Collecte</t>
  </si>
  <si>
    <t>dont non collecté</t>
  </si>
  <si>
    <t>Slovenia</t>
  </si>
  <si>
    <t>Poland</t>
  </si>
  <si>
    <t>Luxembourg</t>
  </si>
  <si>
    <t>Denmark</t>
  </si>
  <si>
    <t>Estonia</t>
  </si>
  <si>
    <t>Production de lait en Europe en 2021</t>
  </si>
  <si>
    <t>Ireland</t>
  </si>
  <si>
    <t>Finland</t>
  </si>
  <si>
    <t>Lithuania</t>
  </si>
  <si>
    <t>Sweden</t>
  </si>
  <si>
    <r>
      <t xml:space="preserve">Tableau 5 : </t>
    </r>
    <r>
      <rPr>
        <b/>
        <sz val="11"/>
        <rFont val="Marianne"/>
        <family val="3"/>
        <charset val="1"/>
      </rPr>
      <t>un département produit 10 % du volume national de viande ovine, principalement avec des agneaux de lait</t>
    </r>
  </si>
  <si>
    <r>
      <t xml:space="preserve">Tableau 6 : </t>
    </r>
    <r>
      <rPr>
        <b/>
        <sz val="10"/>
        <rFont val="Marianne"/>
        <family val="3"/>
        <charset val="1"/>
      </rPr>
      <t>près de la moitié des aides ovines de la région accordée aux Pyrénées -Atlantiques</t>
    </r>
  </si>
  <si>
    <r>
      <t xml:space="preserve">Tableau 8 : </t>
    </r>
    <r>
      <rPr>
        <b/>
        <sz val="10"/>
        <rFont val="Marianne"/>
        <family val="3"/>
        <charset val="1"/>
      </rPr>
      <t>des subventions importantes à l'équilibre financier</t>
    </r>
  </si>
  <si>
    <r>
      <t>Tableau 9 : d</t>
    </r>
    <r>
      <rPr>
        <b/>
        <sz val="10"/>
        <rFont val="Marianne"/>
        <family val="3"/>
        <charset val="1"/>
      </rPr>
      <t>es exploitations plus petites mais moins chargées que dans les autres régions françaises</t>
    </r>
  </si>
  <si>
    <r>
      <t xml:space="preserve">Figure 9 : </t>
    </r>
    <r>
      <rPr>
        <b/>
        <sz val="10"/>
        <rFont val="Marianne"/>
        <family val="3"/>
        <charset val="1"/>
      </rPr>
      <t>après une forte hausse en 2018, la production diminue depuis 2021</t>
    </r>
  </si>
  <si>
    <r>
      <t xml:space="preserve">Figure 1 : </t>
    </r>
    <r>
      <rPr>
        <b/>
        <sz val="10"/>
        <rFont val="Marianne"/>
        <family val="3"/>
      </rPr>
      <t>un cheptel relativement stable sur 30 ans</t>
    </r>
  </si>
  <si>
    <r>
      <t>Tableau 2 :</t>
    </r>
    <r>
      <rPr>
        <b/>
        <sz val="10"/>
        <rFont val="Marianne"/>
        <family val="3"/>
      </rPr>
      <t xml:space="preserve"> seules 7% des exploitations possèdent moins de 50 brebis laitières</t>
    </r>
  </si>
  <si>
    <r>
      <t xml:space="preserve">Figure 2 : </t>
    </r>
    <r>
      <rPr>
        <b/>
        <sz val="10"/>
        <rFont val="Marianne"/>
        <family val="3"/>
      </rPr>
      <t>plus d'un tiers des exploitations en GAEC</t>
    </r>
  </si>
  <si>
    <t>Statut juridique des exploitations détenant au moins 50 brebis laitières en 2020</t>
  </si>
  <si>
    <r>
      <t xml:space="preserve">Figure 3 : </t>
    </r>
    <r>
      <rPr>
        <b/>
        <sz val="11"/>
        <rFont val="Marianne"/>
        <family val="3"/>
      </rPr>
      <t>plus de la moitié des surfaces en herbe et un cinquième en estives</t>
    </r>
  </si>
  <si>
    <r>
      <t xml:space="preserve">Tableau 4 : </t>
    </r>
    <r>
      <rPr>
        <b/>
        <sz val="10"/>
        <rFont val="Marianne"/>
        <family val="3"/>
      </rPr>
      <t xml:space="preserve">80 % du lait produit est livré à l'industrie </t>
    </r>
  </si>
  <si>
    <t>Nombre d'exploitations élevant des brebis nourrices</t>
  </si>
  <si>
    <t>source : Agreste - RA 2020</t>
  </si>
  <si>
    <t>Répartition des exploitations selon leur cheptel de brebis laitièers</t>
  </si>
  <si>
    <t>Seul le département de Pyrénées Atlantiques est mentionné, il représente à lui seul 98 % de l’activité ovins lait de la Nouvelle-Aquitaine.</t>
  </si>
  <si>
    <t>Le département des Pyrénées-Atlantiques dispose de quatre abattoirs ovins en proximité de la production</t>
  </si>
  <si>
    <t>Source : Agreste - SAA provisoire 2022</t>
  </si>
  <si>
    <t>L’aide ovine concerne aussi bien les brebis viande (617 000 en Nouvelle-Aquitaine) que les brebis lait</t>
  </si>
  <si>
    <t>(428 000 en Nouvelle-Aquitaine). De plus, la comptabilisation des brebis répond à plusieurs logiques.</t>
  </si>
  <si>
    <t>Source : Extraction ISIS  - traitement SRISET - chiffres provisoires 2022</t>
  </si>
  <si>
    <r>
      <t xml:space="preserve">Tableau 7 : </t>
    </r>
    <r>
      <rPr>
        <b/>
        <sz val="10"/>
        <rFont val="Marianne"/>
        <family val="3"/>
        <charset val="1"/>
      </rPr>
      <t>l’ICHN est une aide majeure du deuxième pilier de la PAC pour l’élevage ovins lait</t>
    </r>
  </si>
  <si>
    <t>Principaux agrégats comptables des exploitations Ovins lait en 2021</t>
  </si>
  <si>
    <t>source : Agreste - RICA</t>
  </si>
  <si>
    <r>
      <t xml:space="preserve">Figure 5 : </t>
    </r>
    <r>
      <rPr>
        <b/>
        <sz val="10"/>
        <rFont val="Marianne"/>
        <family val="3"/>
        <charset val="1"/>
      </rPr>
      <t>augmentation du nombre de livreurs de lait issu de l’agriculture biologique</t>
    </r>
  </si>
  <si>
    <t>source : Agreste - Enquête mensuelle laitière (EML) - FranceAgriMer</t>
  </si>
  <si>
    <t>TOTAL</t>
  </si>
  <si>
    <t>Produits conventionnels</t>
  </si>
  <si>
    <t>Prédominance de l’achat des pâtes pressées non cuites et de type Feta</t>
  </si>
  <si>
    <r>
      <t>Figure 8 :</t>
    </r>
    <r>
      <rPr>
        <b/>
        <sz val="10"/>
        <rFont val="Marianne"/>
        <family val="3"/>
        <charset val="1"/>
      </rPr>
      <t xml:space="preserve"> la consommation de yaourt de brebis en tête de la consommation de produits ultra-frais</t>
    </r>
  </si>
  <si>
    <t>source : FranceAgriMer d'après Worldpanel</t>
  </si>
  <si>
    <t>Import export de fromages de brebis en 2022</t>
  </si>
  <si>
    <r>
      <t>Figure 9 :</t>
    </r>
    <r>
      <rPr>
        <b/>
        <sz val="10"/>
        <color rgb="FF000000"/>
        <rFont val="Marianne"/>
        <family val="3"/>
      </rPr>
      <t xml:space="preserve"> la Feta en tête des exportations</t>
    </r>
  </si>
  <si>
    <t>source : FDGDDI (Douanes) - traitement SRISET</t>
  </si>
  <si>
    <t>Malte</t>
  </si>
  <si>
    <t>Allemagne</t>
  </si>
  <si>
    <t>Pays-Bas</t>
  </si>
  <si>
    <t>Hongrie</t>
  </si>
  <si>
    <t>Serbie</t>
  </si>
  <si>
    <t>Croatie</t>
  </si>
  <si>
    <r>
      <t xml:space="preserve">Figure 13 </t>
    </r>
    <r>
      <rPr>
        <b/>
        <sz val="11"/>
        <rFont val="Marianne"/>
        <family val="3"/>
      </rPr>
      <t>: la Roumanie est le premier détenteur de brebis laitières de l'Union européenne</t>
    </r>
  </si>
  <si>
    <t>source : Eurostat - traitement SRISET</t>
  </si>
  <si>
    <r>
      <t>U</t>
    </r>
    <r>
      <rPr>
        <b/>
        <sz val="10"/>
        <rFont val="Marianne"/>
        <family val="3"/>
        <charset val="1"/>
      </rPr>
      <t>ne hausse récente de la fabrication de produits fermiers</t>
    </r>
  </si>
  <si>
    <t>Une production très liée à la saisonnalité</t>
  </si>
  <si>
    <t>Source  : INAO - traitement SRISET</t>
  </si>
  <si>
    <t>Cheptel de brebis laitières par département fin 2020</t>
  </si>
  <si>
    <r>
      <t xml:space="preserve">Carte 1 - </t>
    </r>
    <r>
      <rPr>
        <b/>
        <sz val="10"/>
        <rFont val="Marianne"/>
        <family val="3"/>
      </rPr>
      <t>Un cheptel national concentré dans deux bassins laitiers</t>
    </r>
  </si>
  <si>
    <r>
      <t xml:space="preserve">Carte 2 : </t>
    </r>
    <r>
      <rPr>
        <b/>
        <sz val="10"/>
        <rFont val="Marianne"/>
        <family val="3"/>
      </rPr>
      <t>le cheptel région localisé principalement dans les montagnes pyrénéennes</t>
    </r>
  </si>
  <si>
    <t>Densité de répartition des brebis laitières en Nouvelle-Aquitaine en 2020</t>
  </si>
  <si>
    <t>Source : Agreste – RA 2020, traitement SRISET</t>
  </si>
  <si>
    <t>Source : Agreste – SAA provisoire 2022, traitement SRISET</t>
  </si>
  <si>
    <r>
      <t>Carte 3 :</t>
    </r>
    <r>
      <rPr>
        <b/>
        <sz val="10"/>
        <rFont val="Marianne"/>
        <family val="3"/>
      </rPr>
      <t xml:space="preserve"> aire d'étendue de l'AOP Ossau-Iraty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</si>
</sst>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_-* #,##0.00_-;\-* #,##0.00_-;_-* \-??_-;_-@_-"/>
    <numFmt numFmtId="165" formatCode="_-* #,##0.00\ _€_-;\-* #,##0.00\ _€_-;_-* \-??\ _€_-;_-@_-"/>
    <numFmt numFmtId="166" formatCode="\ * #,##0.00&quot;    &quot;;\-* #,##0.00&quot;    &quot;;\ * \-#&quot;    &quot;;\ @\ "/>
    <numFmt numFmtId="167" formatCode="0\ %"/>
    <numFmt numFmtId="168" formatCode="#,##0.00\ [$€-40C];[Red]\-#,##0.00\ [$€-40C]"/>
    <numFmt numFmtId="169" formatCode="_-* #,##0_-;\-* #,##0_-;_-* \-??_-;_-@_-"/>
    <numFmt numFmtId="170" formatCode="#\ ###\ ##0"/>
    <numFmt numFmtId="171" formatCode="0.000"/>
    <numFmt numFmtId="172" formatCode="0.0%"/>
    <numFmt numFmtId="173" formatCode="\ * #,##0&quot;    &quot;;\-* #,##0&quot;    &quot;;\ * \-#&quot;    &quot;;\ @\ "/>
    <numFmt numFmtId="174" formatCode="###0"/>
    <numFmt numFmtId="175" formatCode="0.00\ %"/>
    <numFmt numFmtId="176" formatCode="0.000\ %"/>
    <numFmt numFmtId="177" formatCode="_-* #,##0\ _€_-;\-* #,##0\ _€_-;_-* \-??\ _€_-;_-@_-"/>
  </numFmts>
  <fonts count="55">
    <font>
      <sz val="10"/>
      <name val="Arial"/>
      <family val="2"/>
      <charset val="1"/>
    </font>
    <font>
      <sz val="11"/>
      <name val="Arial"/>
      <family val="2"/>
      <charset val="1"/>
    </font>
    <font>
      <sz val="10"/>
      <name val="Mangal"/>
      <family val="2"/>
      <charset val="1"/>
    </font>
    <font>
      <b/>
      <sz val="11"/>
      <name val="Arial"/>
      <family val="2"/>
      <charset val="1"/>
    </font>
    <font>
      <sz val="1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u/>
      <sz val="10"/>
      <name val="Mangal"/>
      <family val="2"/>
      <charset val="1"/>
    </font>
    <font>
      <sz val="10"/>
      <name val="Marianne"/>
      <family val="3"/>
      <charset val="1"/>
    </font>
    <font>
      <b/>
      <sz val="10"/>
      <name val="Marianne"/>
      <family val="3"/>
      <charset val="1"/>
    </font>
    <font>
      <b/>
      <sz val="10"/>
      <color rgb="FFFFFFFF"/>
      <name val="Marianne"/>
      <family val="3"/>
      <charset val="1"/>
    </font>
    <font>
      <sz val="9"/>
      <name val="Marianne"/>
      <family val="3"/>
      <charset val="1"/>
    </font>
    <font>
      <b/>
      <sz val="11"/>
      <color rgb="FF000000"/>
      <name val="Marianne"/>
      <family val="3"/>
      <charset val="1"/>
    </font>
    <font>
      <sz val="9"/>
      <name val="Arial"/>
      <family val="2"/>
      <charset val="1"/>
    </font>
    <font>
      <b/>
      <sz val="10"/>
      <color rgb="FFFF0000"/>
      <name val="Marianne"/>
      <family val="3"/>
      <charset val="1"/>
    </font>
    <font>
      <i/>
      <sz val="10"/>
      <name val="Marianne"/>
      <family val="3"/>
      <charset val="1"/>
    </font>
    <font>
      <sz val="10"/>
      <name val="Marianne"/>
      <family val="1"/>
      <charset val="1"/>
    </font>
    <font>
      <sz val="10"/>
      <color rgb="FF000000"/>
      <name val="Marianne"/>
      <family val="3"/>
      <charset val="1"/>
    </font>
    <font>
      <i/>
      <sz val="10"/>
      <name val="Arial"/>
      <family val="2"/>
      <charset val="1"/>
    </font>
    <font>
      <b/>
      <sz val="10"/>
      <name val="Arial"/>
      <family val="2"/>
      <charset val="1"/>
    </font>
    <font>
      <i/>
      <sz val="9"/>
      <name val="Arial"/>
      <family val="2"/>
      <charset val="1"/>
    </font>
    <font>
      <sz val="11"/>
      <color rgb="FF000000"/>
      <name val="Marianne"/>
      <family val="3"/>
      <charset val="1"/>
    </font>
    <font>
      <i/>
      <sz val="8"/>
      <color rgb="FF000000"/>
      <name val="Marianne"/>
      <family val="3"/>
      <charset val="1"/>
    </font>
    <font>
      <sz val="11"/>
      <name val="Marianne"/>
      <family val="3"/>
      <charset val="1"/>
    </font>
    <font>
      <b/>
      <sz val="11"/>
      <name val="Marianne"/>
      <family val="3"/>
      <charset val="1"/>
    </font>
    <font>
      <b/>
      <sz val="9"/>
      <color rgb="FFFFFFFF"/>
      <name val="Marianne"/>
      <family val="3"/>
      <charset val="1"/>
    </font>
    <font>
      <b/>
      <sz val="12"/>
      <name val="Arial"/>
      <family val="2"/>
      <charset val="1"/>
    </font>
    <font>
      <b/>
      <i/>
      <sz val="9"/>
      <color rgb="FFFFFFFF"/>
      <name val="Marianne"/>
      <family val="3"/>
      <charset val="1"/>
    </font>
    <font>
      <i/>
      <sz val="9"/>
      <name val="Marianne"/>
      <family val="3"/>
      <charset val="1"/>
    </font>
    <font>
      <b/>
      <sz val="9"/>
      <name val="Marianne"/>
      <family val="3"/>
      <charset val="1"/>
    </font>
    <font>
      <b/>
      <sz val="11"/>
      <color rgb="FF000000"/>
      <name val="Arial"/>
      <family val="2"/>
      <charset val="1"/>
    </font>
    <font>
      <sz val="9"/>
      <color rgb="FF000000"/>
      <name val="Arial"/>
      <family val="2"/>
      <charset val="1"/>
    </font>
    <font>
      <b/>
      <sz val="9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i/>
      <sz val="10"/>
      <color rgb="FF000000"/>
      <name val="Marianne"/>
      <family val="3"/>
      <charset val="1"/>
    </font>
    <font>
      <b/>
      <sz val="11"/>
      <color rgb="FF000000"/>
      <name val="Calibri"/>
      <family val="2"/>
      <charset val="1"/>
    </font>
    <font>
      <sz val="11"/>
      <color rgb="FF7030A0"/>
      <name val="Calibri"/>
      <family val="2"/>
      <charset val="1"/>
    </font>
    <font>
      <b/>
      <sz val="11"/>
      <name val="Calibri"/>
      <family val="2"/>
      <charset val="1"/>
    </font>
    <font>
      <b/>
      <sz val="11"/>
      <color rgb="FF548235"/>
      <name val="Calibri"/>
      <family val="2"/>
      <charset val="1"/>
    </font>
    <font>
      <sz val="10"/>
      <name val="Arial"/>
      <family val="2"/>
      <charset val="1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  <charset val="1"/>
    </font>
    <font>
      <sz val="10"/>
      <name val="Marianne"/>
      <family val="3"/>
    </font>
    <font>
      <b/>
      <sz val="10"/>
      <name val="Marianne"/>
      <family val="3"/>
    </font>
    <font>
      <b/>
      <sz val="10"/>
      <color rgb="FFC55A11"/>
      <name val="Marianne"/>
      <family val="3"/>
    </font>
    <font>
      <sz val="11"/>
      <color rgb="FF000000"/>
      <name val="Marianne"/>
      <family val="3"/>
    </font>
    <font>
      <i/>
      <sz val="10"/>
      <name val="Marianne"/>
      <family val="3"/>
    </font>
    <font>
      <sz val="11"/>
      <name val="Marianne"/>
      <family val="3"/>
    </font>
    <font>
      <b/>
      <sz val="11"/>
      <name val="Marianne"/>
      <family val="3"/>
    </font>
    <font>
      <sz val="10"/>
      <color rgb="FF000000"/>
      <name val="Marianne"/>
      <family val="3"/>
    </font>
    <font>
      <b/>
      <sz val="11"/>
      <color rgb="FF000000"/>
      <name val="Calibri"/>
      <family val="2"/>
    </font>
    <font>
      <b/>
      <sz val="11"/>
      <color rgb="FF000000"/>
      <name val="Marianne"/>
      <family val="3"/>
    </font>
    <font>
      <b/>
      <sz val="10"/>
      <color rgb="FF000000"/>
      <name val="Marianne"/>
      <family val="3"/>
    </font>
    <font>
      <i/>
      <sz val="10"/>
      <color rgb="FF000000"/>
      <name val="Marianne"/>
      <family val="3"/>
    </font>
    <font>
      <sz val="10"/>
      <color rgb="FFFF0000"/>
      <name val="Marianne"/>
      <family val="3"/>
    </font>
  </fonts>
  <fills count="11">
    <fill>
      <patternFill patternType="none"/>
    </fill>
    <fill>
      <patternFill patternType="gray125"/>
    </fill>
    <fill>
      <patternFill patternType="solid">
        <fgColor rgb="FFB2B2B2"/>
        <bgColor rgb="FFB3B3B3"/>
      </patternFill>
    </fill>
    <fill>
      <patternFill patternType="solid">
        <fgColor rgb="FF00AC8C"/>
        <bgColor rgb="FF008080"/>
      </patternFill>
    </fill>
    <fill>
      <patternFill patternType="solid">
        <fgColor rgb="FFC5E0B4"/>
        <bgColor rgb="FFD9D9D9"/>
      </patternFill>
    </fill>
    <fill>
      <patternFill patternType="solid">
        <fgColor rgb="FFDEEBF7"/>
        <bgColor rgb="FFDCE6F1"/>
      </patternFill>
    </fill>
    <fill>
      <patternFill patternType="solid">
        <fgColor rgb="FFFFFFFF"/>
        <bgColor rgb="FFF6F6F6"/>
      </patternFill>
    </fill>
    <fill>
      <patternFill patternType="solid">
        <fgColor rgb="FFFFF2CC"/>
        <bgColor rgb="FFF2F2F2"/>
      </patternFill>
    </fill>
    <fill>
      <patternFill patternType="solid">
        <fgColor rgb="FFE2F0D9"/>
        <bgColor rgb="FFDEEBF7"/>
      </patternFill>
    </fill>
    <fill>
      <patternFill patternType="solid">
        <fgColor theme="8" tint="0.59999389629810485"/>
        <bgColor rgb="FFF2F2F2"/>
      </patternFill>
    </fill>
    <fill>
      <patternFill patternType="solid">
        <fgColor theme="9" tint="0.59999389629810485"/>
        <bgColor indexed="64"/>
      </patternFill>
    </fill>
  </fills>
  <borders count="8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rgb="FF00AC8C"/>
      </left>
      <right style="medium">
        <color rgb="FF00AC8C"/>
      </right>
      <top style="medium">
        <color rgb="FF00AC8C"/>
      </top>
      <bottom/>
      <diagonal/>
    </border>
    <border>
      <left style="medium">
        <color rgb="FF00AC8C"/>
      </left>
      <right style="hair">
        <color rgb="FF00AC8C"/>
      </right>
      <top style="hair">
        <color rgb="FF00AC8C"/>
      </top>
      <bottom style="hair">
        <color rgb="FF00AC8C"/>
      </bottom>
      <diagonal/>
    </border>
    <border>
      <left style="hair">
        <color rgb="FF00AC8C"/>
      </left>
      <right style="medium">
        <color rgb="FF00AC8C"/>
      </right>
      <top style="hair">
        <color rgb="FF00AC8C"/>
      </top>
      <bottom style="hair">
        <color rgb="FF00AC8C"/>
      </bottom>
      <diagonal/>
    </border>
    <border>
      <left style="medium">
        <color rgb="FF00AC8C"/>
      </left>
      <right style="hair">
        <color rgb="FF00AC8C"/>
      </right>
      <top style="hair">
        <color rgb="FF00AC8C"/>
      </top>
      <bottom/>
      <diagonal/>
    </border>
    <border>
      <left style="hair">
        <color rgb="FF00AC8C"/>
      </left>
      <right style="medium">
        <color rgb="FF00AC8C"/>
      </right>
      <top style="hair">
        <color rgb="FF00AC8C"/>
      </top>
      <bottom/>
      <diagonal/>
    </border>
    <border>
      <left style="medium">
        <color rgb="FF00AC8C"/>
      </left>
      <right style="hair">
        <color rgb="FF00AC8C"/>
      </right>
      <top style="medium">
        <color rgb="FF00AC8C"/>
      </top>
      <bottom style="hair">
        <color rgb="FF00AC8C"/>
      </bottom>
      <diagonal/>
    </border>
    <border>
      <left style="hair">
        <color rgb="FF00AC8C"/>
      </left>
      <right style="medium">
        <color rgb="FF00AC8C"/>
      </right>
      <top style="medium">
        <color rgb="FF00AC8C"/>
      </top>
      <bottom style="hair">
        <color rgb="FF00AC8C"/>
      </bottom>
      <diagonal/>
    </border>
    <border>
      <left style="medium">
        <color rgb="FF00AC8C"/>
      </left>
      <right style="hair">
        <color rgb="FF00AC8C"/>
      </right>
      <top style="hair">
        <color rgb="FF00AC8C"/>
      </top>
      <bottom style="medium">
        <color rgb="FF00AC8C"/>
      </bottom>
      <diagonal/>
    </border>
    <border>
      <left style="hair">
        <color rgb="FF00AC8C"/>
      </left>
      <right style="medium">
        <color rgb="FF00AC8C"/>
      </right>
      <top style="hair">
        <color rgb="FF00AC8C"/>
      </top>
      <bottom style="medium">
        <color rgb="FF00AC8C"/>
      </bottom>
      <diagonal/>
    </border>
    <border>
      <left style="medium">
        <color rgb="FF00AC8C"/>
      </left>
      <right/>
      <top style="medium">
        <color rgb="FF00AC8C"/>
      </top>
      <bottom/>
      <diagonal/>
    </border>
    <border>
      <left/>
      <right style="medium">
        <color rgb="FF00AC8C"/>
      </right>
      <top/>
      <bottom/>
      <diagonal/>
    </border>
    <border>
      <left/>
      <right/>
      <top style="medium">
        <color rgb="FF00AC8C"/>
      </top>
      <bottom/>
      <diagonal/>
    </border>
    <border>
      <left/>
      <right style="medium">
        <color rgb="FF00AC8C"/>
      </right>
      <top style="medium">
        <color rgb="FF00AC8C"/>
      </top>
      <bottom/>
      <diagonal/>
    </border>
    <border>
      <left/>
      <right/>
      <top/>
      <bottom style="medium">
        <color rgb="FF00AC8C"/>
      </bottom>
      <diagonal/>
    </border>
    <border>
      <left/>
      <right style="medium">
        <color rgb="FF00AC8C"/>
      </right>
      <top/>
      <bottom style="medium">
        <color rgb="FF00AC8C"/>
      </bottom>
      <diagonal/>
    </border>
    <border>
      <left style="medium">
        <color rgb="FF00AC8C"/>
      </left>
      <right/>
      <top/>
      <bottom/>
      <diagonal/>
    </border>
    <border>
      <left style="medium">
        <color rgb="FF00AC8C"/>
      </left>
      <right/>
      <top/>
      <bottom style="medium">
        <color rgb="FF00AC8C"/>
      </bottom>
      <diagonal/>
    </border>
    <border>
      <left style="thin">
        <color rgb="FF00AC8C"/>
      </left>
      <right/>
      <top style="medium">
        <color rgb="FF00AC8C"/>
      </top>
      <bottom/>
      <diagonal/>
    </border>
    <border>
      <left style="thin">
        <color rgb="FF00AC8C"/>
      </left>
      <right style="thin">
        <color rgb="FF00AC8C"/>
      </right>
      <top style="medium">
        <color rgb="FF00AC8C"/>
      </top>
      <bottom/>
      <diagonal/>
    </border>
    <border>
      <left/>
      <right style="thin">
        <color rgb="FF00AC8C"/>
      </right>
      <top style="medium">
        <color rgb="FF00AC8C"/>
      </top>
      <bottom/>
      <diagonal/>
    </border>
    <border>
      <left style="medium">
        <color rgb="FF00AC8C"/>
      </left>
      <right/>
      <top style="thin">
        <color rgb="FF00AC8C"/>
      </top>
      <bottom/>
      <diagonal/>
    </border>
    <border>
      <left style="thin">
        <color rgb="FF00AC8C"/>
      </left>
      <right style="thin">
        <color rgb="FF00AC8C"/>
      </right>
      <top/>
      <bottom/>
      <diagonal/>
    </border>
    <border>
      <left style="thin">
        <color rgb="FF00AC8C"/>
      </left>
      <right style="medium">
        <color rgb="FF00AC8C"/>
      </right>
      <top/>
      <bottom/>
      <diagonal/>
    </border>
    <border>
      <left style="medium">
        <color rgb="FF00AC8C"/>
      </left>
      <right/>
      <top/>
      <bottom style="thin">
        <color rgb="FF00AC8C"/>
      </bottom>
      <diagonal/>
    </border>
    <border>
      <left style="medium">
        <color rgb="FF00AC8C"/>
      </left>
      <right/>
      <top style="thin">
        <color rgb="FF00AC8C"/>
      </top>
      <bottom style="thin">
        <color rgb="FF00AC8C"/>
      </bottom>
      <diagonal/>
    </border>
    <border>
      <left style="medium">
        <color rgb="FF00AC8C"/>
      </left>
      <right/>
      <top style="thin">
        <color rgb="FF00AC8C"/>
      </top>
      <bottom style="medium">
        <color rgb="FF00AC8C"/>
      </bottom>
      <diagonal/>
    </border>
    <border>
      <left style="thin">
        <color rgb="FF00AC8C"/>
      </left>
      <right/>
      <top style="thin">
        <color rgb="FF00AC8C"/>
      </top>
      <bottom style="medium">
        <color rgb="FF00AC8C"/>
      </bottom>
      <diagonal/>
    </border>
    <border>
      <left style="thin">
        <color rgb="FF00AC8C"/>
      </left>
      <right style="thin">
        <color rgb="FF00AC8C"/>
      </right>
      <top style="thin">
        <color rgb="FF00AC8C"/>
      </top>
      <bottom style="medium">
        <color rgb="FF00AC8C"/>
      </bottom>
      <diagonal/>
    </border>
    <border>
      <left/>
      <right style="thin">
        <color rgb="FF00AC8C"/>
      </right>
      <top style="thin">
        <color rgb="FF00AC8C"/>
      </top>
      <bottom style="medium">
        <color rgb="FF00AC8C"/>
      </bottom>
      <diagonal/>
    </border>
    <border>
      <left/>
      <right style="medium">
        <color rgb="FF00AC8C"/>
      </right>
      <top style="thin">
        <color rgb="FF00AC8C"/>
      </top>
      <bottom style="medium">
        <color rgb="FF00AC8C"/>
      </bottom>
      <diagonal/>
    </border>
    <border>
      <left/>
      <right style="hair">
        <color auto="1"/>
      </right>
      <top style="thin">
        <color rgb="FF00AC8C"/>
      </top>
      <bottom style="thin">
        <color rgb="FF00AC8C"/>
      </bottom>
      <diagonal/>
    </border>
    <border>
      <left/>
      <right/>
      <top style="thin">
        <color rgb="FF00AC8C"/>
      </top>
      <bottom style="thin">
        <color rgb="FF00AC8C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/>
      <right/>
      <top/>
      <bottom style="thin">
        <color rgb="FF00AC8C"/>
      </bottom>
      <diagonal/>
    </border>
    <border>
      <left style="hair">
        <color auto="1"/>
      </left>
      <right/>
      <top style="thin">
        <color rgb="FF00AC8C"/>
      </top>
      <bottom style="thin">
        <color rgb="FF00AC8C"/>
      </bottom>
      <diagonal/>
    </border>
    <border>
      <left style="medium">
        <color rgb="FF00AC8C"/>
      </left>
      <right style="thin">
        <color rgb="FFFFFFFF"/>
      </right>
      <top style="medium">
        <color rgb="FF00AC8C"/>
      </top>
      <bottom style="thin">
        <color rgb="FFFFFFFF"/>
      </bottom>
      <diagonal/>
    </border>
    <border>
      <left style="thin">
        <color rgb="FFFFFFFF"/>
      </left>
      <right/>
      <top style="medium">
        <color rgb="FF00AC8C"/>
      </top>
      <bottom style="thin">
        <color rgb="FFFFFFFF"/>
      </bottom>
      <diagonal/>
    </border>
    <border>
      <left style="medium">
        <color rgb="FF00AC8C"/>
      </left>
      <right style="thin">
        <color rgb="FFFFFFFF"/>
      </right>
      <top style="thin">
        <color rgb="FFFFFFFF"/>
      </top>
      <bottom style="medium">
        <color rgb="FF00AC8C"/>
      </bottom>
      <diagonal/>
    </border>
    <border>
      <left style="thin">
        <color rgb="FFFFFFFF"/>
      </left>
      <right style="medium">
        <color rgb="FF00AC8C"/>
      </right>
      <top style="thin">
        <color rgb="FFFFFFFF"/>
      </top>
      <bottom style="medium">
        <color rgb="FF00AC8C"/>
      </bottom>
      <diagonal/>
    </border>
    <border>
      <left style="medium">
        <color rgb="FF00AC8C"/>
      </left>
      <right/>
      <top style="medium">
        <color rgb="FF00AC8C"/>
      </top>
      <bottom style="thin">
        <color rgb="FF00AC8C"/>
      </bottom>
      <diagonal/>
    </border>
    <border>
      <left style="thin">
        <color rgb="FFFFFFFF"/>
      </left>
      <right style="thin">
        <color rgb="FFFFFFFF"/>
      </right>
      <top style="medium">
        <color rgb="FF00AC8C"/>
      </top>
      <bottom style="medium">
        <color rgb="FFFFFFFF"/>
      </bottom>
      <diagonal/>
    </border>
    <border>
      <left/>
      <right style="medium">
        <color rgb="FF00AC8C"/>
      </right>
      <top style="medium">
        <color rgb="FF00AC8C"/>
      </top>
      <bottom style="thin">
        <color rgb="FF00AC8C"/>
      </bottom>
      <diagonal/>
    </border>
    <border>
      <left style="thin">
        <color rgb="FFFFFFFF"/>
      </left>
      <right style="thin">
        <color rgb="FFFFFFFF"/>
      </right>
      <top/>
      <bottom style="thin">
        <color rgb="FF00AC8C"/>
      </bottom>
      <diagonal/>
    </border>
    <border>
      <left style="medium">
        <color rgb="FF00AC8C"/>
      </left>
      <right style="hair">
        <color rgb="FF00AC8C"/>
      </right>
      <top style="thin">
        <color rgb="FF00AC8C"/>
      </top>
      <bottom style="medium">
        <color rgb="FF00AC8C"/>
      </bottom>
      <diagonal/>
    </border>
    <border>
      <left style="hair">
        <color rgb="FF00AC8C"/>
      </left>
      <right style="hair">
        <color rgb="FF00AC8C"/>
      </right>
      <top style="thin">
        <color rgb="FF00AC8C"/>
      </top>
      <bottom style="medium">
        <color rgb="FF00AC8C"/>
      </bottom>
      <diagonal/>
    </border>
    <border>
      <left style="hair">
        <color rgb="FF00AC8C"/>
      </left>
      <right style="medium">
        <color rgb="FF00AC8C"/>
      </right>
      <top style="thin">
        <color rgb="FF00AC8C"/>
      </top>
      <bottom style="medium">
        <color rgb="FF00AC8C"/>
      </bottom>
      <diagonal/>
    </border>
    <border>
      <left style="medium">
        <color rgb="FFFFFFFF"/>
      </left>
      <right/>
      <top style="medium">
        <color rgb="FF00AC8C"/>
      </top>
      <bottom style="hair">
        <color rgb="FF00AC8C"/>
      </bottom>
      <diagonal/>
    </border>
    <border>
      <left style="thin">
        <color rgb="FFFFFFFF"/>
      </left>
      <right style="thin">
        <color rgb="FFFFFFFF"/>
      </right>
      <top style="medium">
        <color rgb="FF00AC8C"/>
      </top>
      <bottom style="thin">
        <color rgb="FFFFFFFF"/>
      </bottom>
      <diagonal/>
    </border>
    <border>
      <left style="hair">
        <color rgb="FF00AC8C"/>
      </left>
      <right style="hair">
        <color rgb="FF00AC8C"/>
      </right>
      <top style="hair">
        <color rgb="FF00AC8C"/>
      </top>
      <bottom style="thin">
        <color rgb="FF00AC8C"/>
      </bottom>
      <diagonal/>
    </border>
    <border>
      <left style="thin">
        <color rgb="FF00AC8C"/>
      </left>
      <right/>
      <top style="hair">
        <color rgb="FF00AC8C"/>
      </top>
      <bottom style="thin">
        <color rgb="FF00AC8C"/>
      </bottom>
      <diagonal/>
    </border>
    <border>
      <left style="thin">
        <color rgb="FF00AC8C"/>
      </left>
      <right/>
      <top style="hair">
        <color rgb="FF00AC8C"/>
      </top>
      <bottom/>
      <diagonal/>
    </border>
    <border>
      <left style="hair">
        <color rgb="FF00AC8C"/>
      </left>
      <right style="medium">
        <color rgb="FF00AC8C"/>
      </right>
      <top/>
      <bottom/>
      <diagonal/>
    </border>
    <border>
      <left style="hair">
        <color rgb="FF00AC8C"/>
      </left>
      <right/>
      <top style="thin">
        <color rgb="FF00AC8C"/>
      </top>
      <bottom style="medium">
        <color rgb="FF00AC8C"/>
      </bottom>
      <diagonal/>
    </border>
    <border>
      <left style="thin">
        <color rgb="FF00AC8C"/>
      </left>
      <right style="hair">
        <color rgb="FF00AC8C"/>
      </right>
      <top style="thin">
        <color rgb="FF00AC8C"/>
      </top>
      <bottom style="medium">
        <color rgb="FF00AC8C"/>
      </bottom>
      <diagonal/>
    </border>
    <border>
      <left style="hair">
        <color rgb="FF00AC8C"/>
      </left>
      <right style="hair">
        <color rgb="FF00AC8C"/>
      </right>
      <top style="medium">
        <color rgb="FF00AC8C"/>
      </top>
      <bottom style="hair">
        <color rgb="FF00AC8C"/>
      </bottom>
      <diagonal/>
    </border>
    <border>
      <left style="hair">
        <color rgb="FF00AC8C"/>
      </left>
      <right style="hair">
        <color rgb="FF00AC8C"/>
      </right>
      <top style="hair">
        <color rgb="FF00AC8C"/>
      </top>
      <bottom style="hair">
        <color rgb="FF00AC8C"/>
      </bottom>
      <diagonal/>
    </border>
    <border>
      <left style="hair">
        <color rgb="FF00AC8C"/>
      </left>
      <right style="hair">
        <color rgb="FF00AC8C"/>
      </right>
      <top style="hair">
        <color rgb="FF00AC8C"/>
      </top>
      <bottom style="medium">
        <color rgb="FF00AC8C"/>
      </bottom>
      <diagonal/>
    </border>
    <border>
      <left style="hair">
        <color rgb="FF00AC8C"/>
      </left>
      <right style="medium">
        <color rgb="FF00AC8C"/>
      </right>
      <top/>
      <bottom style="hair">
        <color rgb="FF00AC8C"/>
      </bottom>
      <diagonal/>
    </border>
    <border>
      <left style="medium">
        <color rgb="FF00AC8C"/>
      </left>
      <right style="thin">
        <color rgb="FF00AC8C"/>
      </right>
      <top style="medium">
        <color rgb="FF00AC8C"/>
      </top>
      <bottom style="medium">
        <color rgb="FF00AC8C"/>
      </bottom>
      <diagonal/>
    </border>
    <border>
      <left style="thin">
        <color rgb="FF00AC8C"/>
      </left>
      <right style="medium">
        <color rgb="FF00AC8C"/>
      </right>
      <top style="medium">
        <color rgb="FF00AC8C"/>
      </top>
      <bottom style="medium">
        <color rgb="FF00AC8C"/>
      </bottom>
      <diagonal/>
    </border>
    <border>
      <left style="medium">
        <color rgb="FF00AC8C"/>
      </left>
      <right style="thin">
        <color rgb="FF00AC8C"/>
      </right>
      <top style="medium">
        <color rgb="FF00AC8C"/>
      </top>
      <bottom/>
      <diagonal/>
    </border>
    <border>
      <left style="medium">
        <color rgb="FF00AC8C"/>
      </left>
      <right style="thin">
        <color rgb="FF00AC8C"/>
      </right>
      <top/>
      <bottom/>
      <diagonal/>
    </border>
    <border>
      <left/>
      <right style="thin">
        <color rgb="FF00AC8C"/>
      </right>
      <top/>
      <bottom/>
      <diagonal/>
    </border>
    <border>
      <left style="medium">
        <color rgb="FF00AC8C"/>
      </left>
      <right style="thin">
        <color rgb="FF00AC8C"/>
      </right>
      <top/>
      <bottom style="medium">
        <color rgb="FF00AC8C"/>
      </bottom>
      <diagonal/>
    </border>
    <border>
      <left style="thin">
        <color rgb="FF00AC8C"/>
      </left>
      <right style="thin">
        <color rgb="FF00AC8C"/>
      </right>
      <top/>
      <bottom style="medium">
        <color rgb="FF00AC8C"/>
      </bottom>
      <diagonal/>
    </border>
    <border>
      <left style="thin">
        <color rgb="FF00AC8C"/>
      </left>
      <right style="medium">
        <color rgb="FF00AC8C"/>
      </right>
      <top/>
      <bottom style="medium">
        <color rgb="FF00AC8C"/>
      </bottom>
      <diagonal/>
    </border>
    <border>
      <left style="medium">
        <color rgb="FF00AC8C"/>
      </left>
      <right style="thin">
        <color theme="0"/>
      </right>
      <top style="medium">
        <color rgb="FF00AC8C"/>
      </top>
      <bottom/>
      <diagonal/>
    </border>
    <border>
      <left style="thin">
        <color theme="0"/>
      </left>
      <right style="medium">
        <color rgb="FF00AC8C"/>
      </right>
      <top style="medium">
        <color rgb="FF00AC8C"/>
      </top>
      <bottom/>
      <diagonal/>
    </border>
    <border>
      <left style="medium">
        <color rgb="FF00AC8C"/>
      </left>
      <right style="thin">
        <color rgb="FF00AC8C"/>
      </right>
      <top style="medium">
        <color rgb="FF00AC8C"/>
      </top>
      <bottom style="thin">
        <color rgb="FF00AC8C"/>
      </bottom>
      <diagonal/>
    </border>
    <border>
      <left style="thin">
        <color rgb="FF00AC8C"/>
      </left>
      <right style="thin">
        <color rgb="FF00AC8C"/>
      </right>
      <top style="medium">
        <color rgb="FF00AC8C"/>
      </top>
      <bottom style="thin">
        <color rgb="FF00AC8C"/>
      </bottom>
      <diagonal/>
    </border>
    <border>
      <left style="thin">
        <color rgb="FF00AC8C"/>
      </left>
      <right style="medium">
        <color rgb="FF00AC8C"/>
      </right>
      <top style="medium">
        <color rgb="FF00AC8C"/>
      </top>
      <bottom style="thin">
        <color rgb="FF00AC8C"/>
      </bottom>
      <diagonal/>
    </border>
    <border>
      <left style="medium">
        <color rgb="FF00AC8C"/>
      </left>
      <right style="thin">
        <color rgb="FF00AC8C"/>
      </right>
      <top style="thin">
        <color rgb="FF00AC8C"/>
      </top>
      <bottom/>
      <diagonal/>
    </border>
    <border>
      <left style="thin">
        <color rgb="FF00AC8C"/>
      </left>
      <right style="thin">
        <color rgb="FF00AC8C"/>
      </right>
      <top style="thin">
        <color rgb="FF00AC8C"/>
      </top>
      <bottom/>
      <diagonal/>
    </border>
    <border>
      <left style="thin">
        <color rgb="FF00AC8C"/>
      </left>
      <right style="medium">
        <color rgb="FF00AC8C"/>
      </right>
      <top style="thin">
        <color rgb="FF00AC8C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hair">
        <color rgb="FF00AC8C"/>
      </bottom>
      <diagonal/>
    </border>
    <border>
      <left style="thin">
        <color rgb="FFFFFFFF"/>
      </left>
      <right style="medium">
        <color rgb="FF00AC8C"/>
      </right>
      <top style="medium">
        <color rgb="FF00AC8C"/>
      </top>
      <bottom style="hair">
        <color rgb="FF00AC8C"/>
      </bottom>
      <diagonal/>
    </border>
    <border>
      <left style="thin">
        <color rgb="FFFFFFFF"/>
      </left>
      <right style="thin">
        <color rgb="FFFFFFFF"/>
      </right>
      <top style="medium">
        <color rgb="FF00AC8C"/>
      </top>
      <bottom/>
      <diagonal/>
    </border>
    <border>
      <left style="thin">
        <color rgb="FFFFFFFF"/>
      </left>
      <right style="thin">
        <color rgb="FFFFFFFF"/>
      </right>
      <top/>
      <bottom style="hair">
        <color rgb="FF00AC8C"/>
      </bottom>
      <diagonal/>
    </border>
    <border>
      <left style="thin">
        <color rgb="FF00AC8C"/>
      </left>
      <right/>
      <top style="thin">
        <color rgb="FF00AC8C"/>
      </top>
      <bottom/>
      <diagonal/>
    </border>
    <border>
      <left/>
      <right style="thin">
        <color rgb="FF00AC8C"/>
      </right>
      <top style="thin">
        <color rgb="FF00AC8C"/>
      </top>
      <bottom/>
      <diagonal/>
    </border>
    <border>
      <left style="thin">
        <color rgb="FF00AC8C"/>
      </left>
      <right/>
      <top/>
      <bottom/>
      <diagonal/>
    </border>
    <border>
      <left style="thin">
        <color rgb="FF00AC8C"/>
      </left>
      <right/>
      <top/>
      <bottom style="thin">
        <color rgb="FF00AC8C"/>
      </bottom>
      <diagonal/>
    </border>
    <border>
      <left/>
      <right style="thin">
        <color rgb="FF00AC8C"/>
      </right>
      <top/>
      <bottom style="thin">
        <color rgb="FF00AC8C"/>
      </bottom>
      <diagonal/>
    </border>
    <border>
      <left style="thin">
        <color rgb="FF00AC8C"/>
      </left>
      <right style="thin">
        <color rgb="FF00AC8C"/>
      </right>
      <top/>
      <bottom style="thin">
        <color rgb="FF00AC8C"/>
      </bottom>
      <diagonal/>
    </border>
  </borders>
  <cellStyleXfs count="47">
    <xf numFmtId="0" fontId="0" fillId="0" borderId="0"/>
    <xf numFmtId="164" fontId="39" fillId="0" borderId="0" applyBorder="0" applyProtection="0"/>
    <xf numFmtId="167" fontId="39" fillId="0" borderId="0" applyBorder="0" applyProtection="0"/>
    <xf numFmtId="0" fontId="1" fillId="0" borderId="1" applyProtection="0"/>
    <xf numFmtId="0" fontId="2" fillId="0" borderId="0" applyBorder="0" applyProtection="0">
      <alignment horizontal="center"/>
    </xf>
    <xf numFmtId="0" fontId="3" fillId="2" borderId="1" applyProtection="0"/>
    <xf numFmtId="164" fontId="39" fillId="0" borderId="0" applyBorder="0" applyProtection="0"/>
    <xf numFmtId="164" fontId="39" fillId="0" borderId="0" applyBorder="0" applyProtection="0"/>
    <xf numFmtId="164" fontId="39" fillId="0" borderId="0" applyBorder="0" applyProtection="0"/>
    <xf numFmtId="164" fontId="39" fillId="0" borderId="0" applyBorder="0" applyProtection="0"/>
    <xf numFmtId="165" fontId="39" fillId="0" borderId="0" applyBorder="0" applyProtection="0"/>
    <xf numFmtId="165" fontId="39" fillId="0" borderId="0" applyBorder="0" applyProtection="0"/>
    <xf numFmtId="166" fontId="39" fillId="0" borderId="0" applyBorder="0" applyProtection="0"/>
    <xf numFmtId="164" fontId="39" fillId="0" borderId="0" applyBorder="0" applyProtection="0"/>
    <xf numFmtId="164" fontId="39" fillId="0" borderId="0" applyBorder="0" applyProtection="0"/>
    <xf numFmtId="164" fontId="39" fillId="0" borderId="0" applyBorder="0" applyProtection="0"/>
    <xf numFmtId="165" fontId="39" fillId="0" borderId="0" applyBorder="0" applyProtection="0"/>
    <xf numFmtId="164" fontId="39" fillId="0" borderId="0" applyBorder="0" applyProtection="0"/>
    <xf numFmtId="164" fontId="39" fillId="0" borderId="0" applyBorder="0" applyProtection="0"/>
    <xf numFmtId="165" fontId="39" fillId="0" borderId="0" applyBorder="0" applyProtection="0"/>
    <xf numFmtId="164" fontId="39" fillId="0" borderId="0" applyBorder="0" applyProtection="0"/>
    <xf numFmtId="165" fontId="39" fillId="0" borderId="0" applyBorder="0" applyProtection="0"/>
    <xf numFmtId="0" fontId="4" fillId="0" borderId="0">
      <alignment vertical="center"/>
    </xf>
    <xf numFmtId="0" fontId="5" fillId="0" borderId="0"/>
    <xf numFmtId="0" fontId="39" fillId="0" borderId="0"/>
    <xf numFmtId="0" fontId="39" fillId="0" borderId="0"/>
    <xf numFmtId="0" fontId="5" fillId="0" borderId="0"/>
    <xf numFmtId="0" fontId="39" fillId="0" borderId="0"/>
    <xf numFmtId="0" fontId="4" fillId="0" borderId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167" fontId="39" fillId="0" borderId="0" applyBorder="0" applyProtection="0"/>
    <xf numFmtId="167" fontId="39" fillId="0" borderId="0" applyBorder="0" applyProtection="0"/>
    <xf numFmtId="167" fontId="39" fillId="0" borderId="0" applyBorder="0" applyProtection="0"/>
    <xf numFmtId="167" fontId="39" fillId="0" borderId="0" applyBorder="0" applyProtection="0"/>
    <xf numFmtId="167" fontId="39" fillId="0" borderId="0" applyBorder="0" applyProtection="0"/>
    <xf numFmtId="167" fontId="39" fillId="0" borderId="0" applyBorder="0" applyProtection="0"/>
    <xf numFmtId="167" fontId="39" fillId="0" borderId="0" applyBorder="0" applyProtection="0"/>
    <xf numFmtId="168" fontId="7" fillId="0" borderId="0" applyBorder="0" applyProtection="0"/>
    <xf numFmtId="0" fontId="2" fillId="0" borderId="0" applyBorder="0" applyProtection="0">
      <alignment horizontal="center" textRotation="90"/>
    </xf>
    <xf numFmtId="0" fontId="39" fillId="0" borderId="0" applyBorder="0" applyProtection="0"/>
    <xf numFmtId="0" fontId="39" fillId="0" borderId="0" applyProtection="0">
      <alignment wrapText="1"/>
    </xf>
  </cellStyleXfs>
  <cellXfs count="363">
    <xf numFmtId="0" fontId="0" fillId="0" borderId="0" xfId="0"/>
    <xf numFmtId="0" fontId="0" fillId="0" borderId="0" xfId="0" applyAlignment="1" applyProtection="1"/>
    <xf numFmtId="0" fontId="8" fillId="0" borderId="0" xfId="0" applyFont="1" applyAlignment="1" applyProtection="1"/>
    <xf numFmtId="0" fontId="10" fillId="3" borderId="2" xfId="0" applyFont="1" applyFill="1" applyBorder="1" applyAlignment="1" applyProtection="1">
      <alignment horizontal="center" vertical="center" wrapText="1"/>
    </xf>
    <xf numFmtId="0" fontId="8" fillId="0" borderId="3" xfId="3" applyFont="1" applyBorder="1" applyAlignment="1" applyProtection="1">
      <alignment vertical="center"/>
    </xf>
    <xf numFmtId="3" fontId="8" fillId="0" borderId="4" xfId="3" applyNumberFormat="1" applyFont="1" applyBorder="1" applyAlignment="1" applyProtection="1">
      <alignment horizontal="right" vertical="center"/>
    </xf>
    <xf numFmtId="0" fontId="9" fillId="0" borderId="5" xfId="3" applyFont="1" applyBorder="1" applyAlignment="1" applyProtection="1">
      <alignment vertical="center"/>
    </xf>
    <xf numFmtId="3" fontId="9" fillId="0" borderId="6" xfId="3" applyNumberFormat="1" applyFont="1" applyBorder="1" applyAlignment="1" applyProtection="1">
      <alignment horizontal="right" vertical="center"/>
    </xf>
    <xf numFmtId="167" fontId="0" fillId="0" borderId="0" xfId="0" applyNumberFormat="1" applyAlignment="1" applyProtection="1"/>
    <xf numFmtId="0" fontId="11" fillId="0" borderId="7" xfId="3" applyFont="1" applyBorder="1" applyAlignment="1" applyProtection="1">
      <alignment vertical="center"/>
    </xf>
    <xf numFmtId="3" fontId="11" fillId="0" borderId="8" xfId="3" applyNumberFormat="1" applyFont="1" applyBorder="1" applyAlignment="1" applyProtection="1">
      <alignment horizontal="right" vertical="center"/>
    </xf>
    <xf numFmtId="0" fontId="11" fillId="0" borderId="9" xfId="3" applyFont="1" applyBorder="1" applyAlignment="1" applyProtection="1">
      <alignment vertical="center" wrapText="1"/>
    </xf>
    <xf numFmtId="167" fontId="11" fillId="0" borderId="1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/>
    <xf numFmtId="0" fontId="10" fillId="3" borderId="11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vertical="center" wrapText="1"/>
    </xf>
    <xf numFmtId="0" fontId="10" fillId="0" borderId="0" xfId="0" applyFont="1" applyBorder="1" applyAlignment="1" applyProtection="1">
      <alignment vertical="center" wrapText="1"/>
    </xf>
    <xf numFmtId="0" fontId="9" fillId="0" borderId="0" xfId="0" applyFont="1" applyBorder="1" applyAlignment="1" applyProtection="1">
      <alignment vertical="center" wrapText="1"/>
    </xf>
    <xf numFmtId="0" fontId="8" fillId="0" borderId="0" xfId="0" applyFont="1" applyAlignment="1" applyProtection="1">
      <alignment vertical="center"/>
    </xf>
    <xf numFmtId="0" fontId="8" fillId="0" borderId="0" xfId="0" applyFont="1" applyAlignment="1" applyProtection="1">
      <alignment vertical="center" wrapText="1"/>
    </xf>
    <xf numFmtId="0" fontId="8" fillId="0" borderId="7" xfId="3" applyFont="1" applyBorder="1" applyAlignment="1" applyProtection="1">
      <alignment vertical="center"/>
    </xf>
    <xf numFmtId="169" fontId="8" fillId="0" borderId="0" xfId="9" applyNumberFormat="1" applyFont="1" applyBorder="1" applyAlignment="1" applyProtection="1"/>
    <xf numFmtId="169" fontId="8" fillId="0" borderId="12" xfId="9" applyNumberFormat="1" applyFont="1" applyBorder="1" applyAlignment="1" applyProtection="1"/>
    <xf numFmtId="169" fontId="8" fillId="0" borderId="0" xfId="1" applyNumberFormat="1" applyFont="1" applyBorder="1" applyAlignment="1" applyProtection="1"/>
    <xf numFmtId="167" fontId="8" fillId="0" borderId="0" xfId="2" applyFont="1" applyBorder="1" applyAlignment="1" applyProtection="1"/>
    <xf numFmtId="169" fontId="8" fillId="0" borderId="12" xfId="9" applyNumberFormat="1" applyFont="1" applyBorder="1" applyAlignment="1" applyProtection="1">
      <alignment horizontal="right"/>
    </xf>
    <xf numFmtId="169" fontId="8" fillId="0" borderId="0" xfId="9" applyNumberFormat="1" applyFont="1" applyBorder="1" applyAlignment="1" applyProtection="1">
      <alignment horizontal="center"/>
    </xf>
    <xf numFmtId="169" fontId="8" fillId="0" borderId="0" xfId="1" applyNumberFormat="1" applyFont="1" applyBorder="1" applyAlignment="1" applyProtection="1">
      <alignment horizontal="center"/>
    </xf>
    <xf numFmtId="169" fontId="12" fillId="0" borderId="0" xfId="1" applyNumberFormat="1" applyFont="1" applyBorder="1" applyAlignment="1" applyProtection="1"/>
    <xf numFmtId="169" fontId="12" fillId="0" borderId="12" xfId="1" applyNumberFormat="1" applyFont="1" applyBorder="1" applyAlignment="1" applyProtection="1"/>
    <xf numFmtId="167" fontId="12" fillId="0" borderId="0" xfId="2" applyFont="1" applyBorder="1" applyAlignment="1" applyProtection="1"/>
    <xf numFmtId="169" fontId="11" fillId="0" borderId="13" xfId="1" applyNumberFormat="1" applyFont="1" applyBorder="1" applyAlignment="1" applyProtection="1"/>
    <xf numFmtId="169" fontId="11" fillId="0" borderId="14" xfId="1" applyNumberFormat="1" applyFont="1" applyBorder="1" applyAlignment="1" applyProtection="1"/>
    <xf numFmtId="169" fontId="11" fillId="0" borderId="0" xfId="1" applyNumberFormat="1" applyFont="1" applyBorder="1" applyAlignment="1" applyProtection="1"/>
    <xf numFmtId="167" fontId="13" fillId="0" borderId="0" xfId="2" applyFont="1" applyBorder="1" applyAlignment="1" applyProtection="1"/>
    <xf numFmtId="0" fontId="14" fillId="0" borderId="0" xfId="0" applyFont="1" applyAlignment="1" applyProtection="1"/>
    <xf numFmtId="0" fontId="8" fillId="0" borderId="11" xfId="0" applyFont="1" applyBorder="1" applyAlignment="1" applyProtection="1"/>
    <xf numFmtId="169" fontId="8" fillId="0" borderId="13" xfId="1" applyNumberFormat="1" applyFont="1" applyBorder="1" applyAlignment="1" applyProtection="1"/>
    <xf numFmtId="167" fontId="8" fillId="0" borderId="13" xfId="0" applyNumberFormat="1" applyFont="1" applyBorder="1" applyAlignment="1" applyProtection="1">
      <alignment horizontal="right" indent="2"/>
    </xf>
    <xf numFmtId="167" fontId="8" fillId="0" borderId="14" xfId="0" applyNumberFormat="1" applyFont="1" applyBorder="1" applyAlignment="1" applyProtection="1">
      <alignment horizontal="right" indent="2"/>
    </xf>
    <xf numFmtId="0" fontId="8" fillId="0" borderId="17" xfId="0" applyFont="1" applyBorder="1" applyAlignment="1" applyProtection="1"/>
    <xf numFmtId="167" fontId="8" fillId="0" borderId="0" xfId="0" applyNumberFormat="1" applyFont="1" applyBorder="1" applyAlignment="1" applyProtection="1">
      <alignment horizontal="right" indent="2"/>
    </xf>
    <xf numFmtId="167" fontId="8" fillId="0" borderId="12" xfId="0" applyNumberFormat="1" applyFont="1" applyBorder="1" applyAlignment="1" applyProtection="1">
      <alignment horizontal="right" indent="2"/>
    </xf>
    <xf numFmtId="0" fontId="8" fillId="0" borderId="18" xfId="0" applyFont="1" applyBorder="1" applyAlignment="1" applyProtection="1"/>
    <xf numFmtId="169" fontId="8" fillId="0" borderId="15" xfId="1" applyNumberFormat="1" applyFont="1" applyBorder="1" applyAlignment="1" applyProtection="1"/>
    <xf numFmtId="167" fontId="8" fillId="0" borderId="15" xfId="0" applyNumberFormat="1" applyFont="1" applyBorder="1" applyAlignment="1" applyProtection="1">
      <alignment horizontal="right" indent="2"/>
    </xf>
    <xf numFmtId="167" fontId="8" fillId="0" borderId="16" xfId="0" applyNumberFormat="1" applyFont="1" applyBorder="1" applyAlignment="1" applyProtection="1">
      <alignment horizontal="right" indent="2"/>
    </xf>
    <xf numFmtId="0" fontId="15" fillId="0" borderId="0" xfId="0" applyFont="1" applyAlignment="1" applyProtection="1"/>
    <xf numFmtId="169" fontId="8" fillId="0" borderId="0" xfId="0" applyNumberFormat="1" applyFont="1" applyAlignment="1" applyProtection="1"/>
    <xf numFmtId="3" fontId="0" fillId="0" borderId="0" xfId="0" applyNumberFormat="1" applyAlignment="1" applyProtection="1"/>
    <xf numFmtId="0" fontId="5" fillId="0" borderId="0" xfId="23" applyFont="1" applyAlignment="1" applyProtection="1"/>
    <xf numFmtId="169" fontId="0" fillId="0" borderId="0" xfId="1" applyNumberFormat="1" applyFont="1" applyBorder="1" applyAlignment="1" applyProtection="1"/>
    <xf numFmtId="167" fontId="0" fillId="0" borderId="0" xfId="2" applyFont="1" applyBorder="1" applyAlignment="1" applyProtection="1"/>
    <xf numFmtId="0" fontId="8" fillId="0" borderId="0" xfId="26" applyFont="1" applyAlignment="1" applyProtection="1"/>
    <xf numFmtId="0" fontId="5" fillId="0" borderId="0" xfId="26" applyFont="1" applyAlignment="1" applyProtection="1"/>
    <xf numFmtId="0" fontId="17" fillId="0" borderId="0" xfId="26" applyFont="1" applyAlignment="1" applyProtection="1"/>
    <xf numFmtId="0" fontId="10" fillId="3" borderId="11" xfId="26" applyFont="1" applyFill="1" applyBorder="1" applyAlignment="1" applyProtection="1">
      <alignment horizontal="center" vertical="center" wrapText="1"/>
    </xf>
    <xf numFmtId="0" fontId="10" fillId="3" borderId="19" xfId="26" applyFont="1" applyFill="1" applyBorder="1" applyAlignment="1" applyProtection="1">
      <alignment horizontal="center" vertical="center" wrapText="1"/>
    </xf>
    <xf numFmtId="0" fontId="10" fillId="3" borderId="20" xfId="26" applyFont="1" applyFill="1" applyBorder="1" applyAlignment="1" applyProtection="1">
      <alignment horizontal="center" vertical="center" wrapText="1"/>
    </xf>
    <xf numFmtId="0" fontId="10" fillId="3" borderId="21" xfId="26" applyFont="1" applyFill="1" applyBorder="1" applyAlignment="1" applyProtection="1">
      <alignment horizontal="center" vertical="center" wrapText="1"/>
    </xf>
    <xf numFmtId="0" fontId="10" fillId="3" borderId="14" xfId="26" applyFont="1" applyFill="1" applyBorder="1" applyAlignment="1" applyProtection="1">
      <alignment horizontal="center" vertical="center" wrapText="1"/>
    </xf>
    <xf numFmtId="0" fontId="8" fillId="0" borderId="22" xfId="26" applyFont="1" applyBorder="1" applyAlignment="1" applyProtection="1">
      <alignment horizontal="left"/>
    </xf>
    <xf numFmtId="169" fontId="8" fillId="0" borderId="23" xfId="9" applyNumberFormat="1" applyFont="1" applyBorder="1" applyAlignment="1" applyProtection="1"/>
    <xf numFmtId="169" fontId="8" fillId="0" borderId="24" xfId="9" applyNumberFormat="1" applyFont="1" applyBorder="1" applyAlignment="1" applyProtection="1"/>
    <xf numFmtId="0" fontId="8" fillId="0" borderId="17" xfId="26" applyFont="1" applyBorder="1" applyAlignment="1" applyProtection="1">
      <alignment horizontal="left"/>
    </xf>
    <xf numFmtId="0" fontId="8" fillId="0" borderId="25" xfId="26" applyFont="1" applyBorder="1" applyAlignment="1" applyProtection="1">
      <alignment horizontal="left"/>
    </xf>
    <xf numFmtId="0" fontId="10" fillId="3" borderId="26" xfId="26" applyFont="1" applyFill="1" applyBorder="1" applyAlignment="1" applyProtection="1">
      <alignment horizontal="left"/>
    </xf>
    <xf numFmtId="169" fontId="10" fillId="3" borderId="23" xfId="9" applyNumberFormat="1" applyFont="1" applyFill="1" applyBorder="1" applyAlignment="1" applyProtection="1"/>
    <xf numFmtId="169" fontId="10" fillId="3" borderId="24" xfId="9" applyNumberFormat="1" applyFont="1" applyFill="1" applyBorder="1" applyAlignment="1" applyProtection="1"/>
    <xf numFmtId="164" fontId="0" fillId="0" borderId="0" xfId="1" applyFont="1" applyBorder="1" applyAlignment="1" applyProtection="1"/>
    <xf numFmtId="0" fontId="8" fillId="0" borderId="27" xfId="26" applyFont="1" applyBorder="1" applyAlignment="1" applyProtection="1">
      <alignment horizontal="left" wrapText="1"/>
    </xf>
    <xf numFmtId="167" fontId="8" fillId="0" borderId="28" xfId="38" applyFont="1" applyBorder="1" applyAlignment="1" applyProtection="1">
      <alignment vertical="center"/>
    </xf>
    <xf numFmtId="167" fontId="8" fillId="0" borderId="29" xfId="38" applyFont="1" applyBorder="1" applyAlignment="1" applyProtection="1">
      <alignment vertical="center"/>
    </xf>
    <xf numFmtId="167" fontId="8" fillId="0" borderId="30" xfId="38" applyFont="1" applyBorder="1" applyAlignment="1" applyProtection="1">
      <alignment vertical="center"/>
    </xf>
    <xf numFmtId="167" fontId="8" fillId="0" borderId="31" xfId="38" applyFont="1" applyBorder="1" applyAlignment="1" applyProtection="1">
      <alignment vertical="center"/>
    </xf>
    <xf numFmtId="0" fontId="0" fillId="0" borderId="0" xfId="24" applyFont="1" applyAlignment="1" applyProtection="1"/>
    <xf numFmtId="0" fontId="18" fillId="0" borderId="0" xfId="24" applyFont="1" applyAlignment="1" applyProtection="1"/>
    <xf numFmtId="0" fontId="19" fillId="0" borderId="0" xfId="24" applyFont="1" applyBorder="1" applyAlignment="1" applyProtection="1"/>
    <xf numFmtId="0" fontId="13" fillId="0" borderId="0" xfId="24" applyFont="1" applyBorder="1" applyAlignment="1" applyProtection="1">
      <alignment horizontal="left" wrapText="1"/>
    </xf>
    <xf numFmtId="0" fontId="0" fillId="0" borderId="32" xfId="24" applyFont="1" applyBorder="1" applyAlignment="1" applyProtection="1">
      <alignment horizontal="center" vertical="center"/>
    </xf>
    <xf numFmtId="0" fontId="13" fillId="0" borderId="33" xfId="24" applyFont="1" applyBorder="1" applyAlignment="1" applyProtection="1">
      <alignment horizontal="center" vertical="center" wrapText="1"/>
    </xf>
    <xf numFmtId="0" fontId="13" fillId="0" borderId="33" xfId="24" applyFont="1" applyBorder="1" applyAlignment="1" applyProtection="1">
      <alignment horizontal="center" wrapText="1"/>
    </xf>
    <xf numFmtId="0" fontId="13" fillId="0" borderId="0" xfId="24" applyFont="1" applyBorder="1" applyAlignment="1" applyProtection="1">
      <alignment horizontal="left" vertical="top" wrapText="1"/>
    </xf>
    <xf numFmtId="0" fontId="0" fillId="0" borderId="34" xfId="24" applyFont="1" applyBorder="1" applyAlignment="1" applyProtection="1">
      <alignment horizontal="left"/>
    </xf>
    <xf numFmtId="3" fontId="13" fillId="0" borderId="0" xfId="24" applyNumberFormat="1" applyFont="1" applyBorder="1" applyAlignment="1" applyProtection="1">
      <alignment horizontal="right" vertical="top"/>
    </xf>
    <xf numFmtId="3" fontId="0" fillId="0" borderId="0" xfId="46" applyNumberFormat="1" applyFont="1" applyAlignment="1" applyProtection="1">
      <alignment wrapText="1"/>
    </xf>
    <xf numFmtId="0" fontId="0" fillId="0" borderId="0" xfId="24" applyFont="1" applyBorder="1" applyAlignment="1" applyProtection="1"/>
    <xf numFmtId="0" fontId="0" fillId="4" borderId="34" xfId="24" applyFont="1" applyFill="1" applyBorder="1" applyAlignment="1" applyProtection="1">
      <alignment horizontal="center"/>
    </xf>
    <xf numFmtId="3" fontId="0" fillId="4" borderId="35" xfId="24" applyNumberFormat="1" applyFont="1" applyFill="1" applyBorder="1" applyAlignment="1" applyProtection="1"/>
    <xf numFmtId="3" fontId="0" fillId="4" borderId="0" xfId="24" applyNumberFormat="1" applyFont="1" applyFill="1" applyBorder="1" applyAlignment="1" applyProtection="1"/>
    <xf numFmtId="0" fontId="0" fillId="0" borderId="36" xfId="24" applyFont="1" applyBorder="1" applyAlignment="1" applyProtection="1"/>
    <xf numFmtId="3" fontId="0" fillId="0" borderId="36" xfId="24" applyNumberFormat="1" applyFont="1" applyBorder="1" applyAlignment="1" applyProtection="1"/>
    <xf numFmtId="3" fontId="0" fillId="0" borderId="0" xfId="24" applyNumberFormat="1" applyFont="1" applyAlignment="1" applyProtection="1"/>
    <xf numFmtId="0" fontId="13" fillId="0" borderId="37" xfId="24" applyFont="1" applyBorder="1" applyAlignment="1" applyProtection="1">
      <alignment horizontal="center" vertical="center" wrapText="1"/>
    </xf>
    <xf numFmtId="0" fontId="0" fillId="0" borderId="0" xfId="46" applyFont="1" applyAlignment="1" applyProtection="1">
      <alignment wrapText="1"/>
    </xf>
    <xf numFmtId="3" fontId="13" fillId="0" borderId="35" xfId="24" applyNumberFormat="1" applyFont="1" applyBorder="1" applyAlignment="1" applyProtection="1">
      <alignment horizontal="right" vertical="top"/>
    </xf>
    <xf numFmtId="173" fontId="0" fillId="0" borderId="0" xfId="12" applyNumberFormat="1" applyFont="1" applyBorder="1" applyAlignment="1" applyProtection="1">
      <alignment horizontal="right" vertical="top"/>
    </xf>
    <xf numFmtId="174" fontId="13" fillId="0" borderId="0" xfId="35" applyNumberFormat="1" applyFont="1" applyBorder="1" applyAlignment="1" applyProtection="1">
      <alignment horizontal="right" vertical="top"/>
    </xf>
    <xf numFmtId="175" fontId="0" fillId="0" borderId="0" xfId="24" applyNumberFormat="1" applyFont="1" applyAlignment="1" applyProtection="1"/>
    <xf numFmtId="0" fontId="19" fillId="0" borderId="0" xfId="24" applyFont="1" applyAlignment="1" applyProtection="1"/>
    <xf numFmtId="0" fontId="20" fillId="0" borderId="33" xfId="24" applyFont="1" applyBorder="1" applyAlignment="1" applyProtection="1">
      <alignment horizontal="center" wrapText="1"/>
    </xf>
    <xf numFmtId="169" fontId="18" fillId="0" borderId="0" xfId="1" applyNumberFormat="1" applyFont="1" applyBorder="1" applyAlignment="1" applyProtection="1"/>
    <xf numFmtId="0" fontId="0" fillId="0" borderId="0" xfId="27" applyFont="1" applyAlignment="1" applyProtection="1"/>
    <xf numFmtId="3" fontId="0" fillId="0" borderId="0" xfId="27" applyNumberFormat="1" applyFont="1" applyBorder="1" applyAlignment="1" applyProtection="1"/>
    <xf numFmtId="3" fontId="0" fillId="5" borderId="0" xfId="27" applyNumberFormat="1" applyFont="1" applyFill="1" applyBorder="1" applyAlignment="1" applyProtection="1"/>
    <xf numFmtId="167" fontId="0" fillId="0" borderId="0" xfId="38" applyFont="1" applyBorder="1" applyAlignment="1" applyProtection="1"/>
    <xf numFmtId="176" fontId="0" fillId="0" borderId="0" xfId="38" applyNumberFormat="1" applyFont="1" applyBorder="1" applyAlignment="1" applyProtection="1"/>
    <xf numFmtId="0" fontId="15" fillId="0" borderId="0" xfId="0" applyFont="1" applyAlignment="1" applyProtection="1">
      <alignment vertical="center"/>
    </xf>
    <xf numFmtId="169" fontId="0" fillId="0" borderId="0" xfId="9" applyNumberFormat="1" applyFont="1" applyBorder="1" applyAlignment="1" applyProtection="1"/>
    <xf numFmtId="169" fontId="5" fillId="0" borderId="0" xfId="23" applyNumberFormat="1" applyFont="1" applyAlignment="1" applyProtection="1"/>
    <xf numFmtId="0" fontId="21" fillId="0" borderId="0" xfId="23" applyFont="1" applyAlignment="1" applyProtection="1"/>
    <xf numFmtId="0" fontId="22" fillId="0" borderId="0" xfId="23" applyFont="1" applyAlignment="1" applyProtection="1"/>
    <xf numFmtId="0" fontId="23" fillId="0" borderId="0" xfId="0" applyFont="1" applyAlignment="1" applyProtection="1"/>
    <xf numFmtId="0" fontId="16" fillId="0" borderId="0" xfId="0" applyFont="1" applyAlignment="1" applyProtection="1"/>
    <xf numFmtId="0" fontId="10" fillId="3" borderId="17" xfId="0" applyFont="1" applyFill="1" applyBorder="1" applyAlignment="1" applyProtection="1">
      <alignment horizontal="center" vertical="center" wrapText="1"/>
    </xf>
    <xf numFmtId="0" fontId="10" fillId="3" borderId="40" xfId="0" applyFont="1" applyFill="1" applyBorder="1" applyAlignment="1" applyProtection="1">
      <alignment horizontal="center" vertical="center" wrapText="1"/>
    </xf>
    <xf numFmtId="0" fontId="10" fillId="3" borderId="41" xfId="0" applyFont="1" applyFill="1" applyBorder="1" applyAlignment="1" applyProtection="1">
      <alignment horizontal="center" vertical="center" wrapText="1"/>
    </xf>
    <xf numFmtId="0" fontId="25" fillId="3" borderId="17" xfId="0" applyFont="1" applyFill="1" applyBorder="1" applyAlignment="1" applyProtection="1">
      <alignment horizontal="center" vertical="center" wrapText="1"/>
    </xf>
    <xf numFmtId="169" fontId="8" fillId="0" borderId="14" xfId="1" applyNumberFormat="1" applyFont="1" applyBorder="1" applyAlignment="1" applyProtection="1"/>
    <xf numFmtId="0" fontId="11" fillId="0" borderId="9" xfId="3" applyFont="1" applyBorder="1" applyAlignment="1" applyProtection="1">
      <alignment horizontal="right" vertical="center" wrapText="1"/>
    </xf>
    <xf numFmtId="167" fontId="13" fillId="0" borderId="15" xfId="2" applyFont="1" applyBorder="1" applyAlignment="1" applyProtection="1">
      <alignment horizontal="right" vertical="center"/>
    </xf>
    <xf numFmtId="167" fontId="13" fillId="0" borderId="16" xfId="2" applyFont="1" applyBorder="1" applyAlignment="1" applyProtection="1">
      <alignment horizontal="right" vertical="center"/>
    </xf>
    <xf numFmtId="0" fontId="10" fillId="3" borderId="45" xfId="0" applyFont="1" applyFill="1" applyBorder="1" applyAlignment="1" applyProtection="1">
      <alignment horizontal="center" vertical="center" wrapText="1"/>
    </xf>
    <xf numFmtId="0" fontId="9" fillId="0" borderId="0" xfId="0" applyFont="1" applyBorder="1" applyAlignment="1" applyProtection="1">
      <alignment horizontal="center" vertical="center" wrapText="1"/>
    </xf>
    <xf numFmtId="0" fontId="0" fillId="0" borderId="17" xfId="0" applyFont="1" applyBorder="1" applyAlignment="1" applyProtection="1">
      <alignment vertical="center"/>
    </xf>
    <xf numFmtId="169" fontId="0" fillId="0" borderId="0" xfId="9" applyNumberFormat="1" applyFont="1" applyBorder="1" applyAlignment="1" applyProtection="1">
      <alignment vertical="center"/>
    </xf>
    <xf numFmtId="169" fontId="0" fillId="0" borderId="12" xfId="9" applyNumberFormat="1" applyFont="1" applyBorder="1" applyAlignment="1" applyProtection="1">
      <alignment vertical="center"/>
    </xf>
    <xf numFmtId="167" fontId="19" fillId="0" borderId="0" xfId="36" applyFont="1" applyBorder="1" applyAlignment="1" applyProtection="1"/>
    <xf numFmtId="0" fontId="9" fillId="0" borderId="46" xfId="3" applyFont="1" applyBorder="1" applyAlignment="1" applyProtection="1">
      <alignment vertical="center"/>
    </xf>
    <xf numFmtId="3" fontId="9" fillId="0" borderId="47" xfId="3" applyNumberFormat="1" applyFont="1" applyBorder="1" applyAlignment="1" applyProtection="1">
      <alignment vertical="center"/>
    </xf>
    <xf numFmtId="3" fontId="9" fillId="0" borderId="48" xfId="3" applyNumberFormat="1" applyFont="1" applyBorder="1" applyAlignment="1" applyProtection="1">
      <alignment vertical="center"/>
    </xf>
    <xf numFmtId="3" fontId="9" fillId="0" borderId="0" xfId="3" applyNumberFormat="1" applyFont="1" applyBorder="1" applyAlignment="1" applyProtection="1">
      <alignment vertical="center"/>
    </xf>
    <xf numFmtId="167" fontId="18" fillId="0" borderId="0" xfId="2" applyFont="1" applyBorder="1" applyAlignment="1" applyProtection="1"/>
    <xf numFmtId="0" fontId="0" fillId="0" borderId="0" xfId="0" applyFont="1" applyAlignment="1" applyProtection="1">
      <alignment horizontal="center" vertical="center"/>
    </xf>
    <xf numFmtId="0" fontId="8" fillId="0" borderId="5" xfId="3" applyFont="1" applyBorder="1" applyAlignment="1" applyProtection="1">
      <alignment vertical="center"/>
    </xf>
    <xf numFmtId="169" fontId="17" fillId="0" borderId="51" xfId="9" applyNumberFormat="1" applyFont="1" applyBorder="1" applyAlignment="1" applyProtection="1"/>
    <xf numFmtId="169" fontId="17" fillId="0" borderId="0" xfId="9" applyNumberFormat="1" applyFont="1" applyBorder="1" applyAlignment="1" applyProtection="1"/>
    <xf numFmtId="169" fontId="17" fillId="0" borderId="52" xfId="9" applyNumberFormat="1" applyFont="1" applyBorder="1" applyAlignment="1" applyProtection="1"/>
    <xf numFmtId="169" fontId="17" fillId="0" borderId="53" xfId="9" applyNumberFormat="1" applyFont="1" applyBorder="1" applyAlignment="1" applyProtection="1"/>
    <xf numFmtId="169" fontId="17" fillId="0" borderId="54" xfId="9" applyNumberFormat="1" applyFont="1" applyBorder="1" applyAlignment="1" applyProtection="1"/>
    <xf numFmtId="3" fontId="9" fillId="0" borderId="55" xfId="3" applyNumberFormat="1" applyFont="1" applyBorder="1" applyAlignment="1" applyProtection="1">
      <alignment vertical="center"/>
    </xf>
    <xf numFmtId="3" fontId="9" fillId="0" borderId="56" xfId="3" applyNumberFormat="1" applyFont="1" applyBorder="1" applyAlignment="1" applyProtection="1">
      <alignment vertical="center"/>
    </xf>
    <xf numFmtId="169" fontId="0" fillId="0" borderId="0" xfId="0" applyNumberFormat="1" applyAlignment="1" applyProtection="1"/>
    <xf numFmtId="0" fontId="8" fillId="0" borderId="0" xfId="0" applyFont="1" applyAlignment="1" applyProtection="1">
      <alignment horizontal="justify" vertical="center"/>
    </xf>
    <xf numFmtId="0" fontId="8" fillId="0" borderId="0" xfId="26" applyFont="1" applyBorder="1" applyAlignment="1" applyProtection="1">
      <alignment horizontal="left" vertical="center"/>
    </xf>
    <xf numFmtId="0" fontId="26" fillId="0" borderId="0" xfId="26" applyFont="1" applyBorder="1" applyAlignment="1" applyProtection="1">
      <alignment horizontal="center" vertical="center"/>
    </xf>
    <xf numFmtId="0" fontId="8" fillId="0" borderId="0" xfId="26" applyFont="1" applyBorder="1" applyAlignment="1" applyProtection="1">
      <alignment vertical="center"/>
    </xf>
    <xf numFmtId="0" fontId="9" fillId="0" borderId="0" xfId="26" applyFont="1" applyBorder="1" applyAlignment="1" applyProtection="1">
      <alignment vertical="center"/>
    </xf>
    <xf numFmtId="0" fontId="27" fillId="3" borderId="7" xfId="26" applyFont="1" applyFill="1" applyBorder="1" applyAlignment="1" applyProtection="1">
      <alignment horizontal="left" vertical="center" wrapText="1"/>
    </xf>
    <xf numFmtId="0" fontId="25" fillId="3" borderId="57" xfId="26" applyFont="1" applyFill="1" applyBorder="1" applyAlignment="1" applyProtection="1">
      <alignment horizontal="center" vertical="center" wrapText="1"/>
    </xf>
    <xf numFmtId="0" fontId="25" fillId="3" borderId="8" xfId="26" applyFont="1" applyFill="1" applyBorder="1" applyAlignment="1" applyProtection="1">
      <alignment horizontal="center" vertical="center" wrapText="1"/>
    </xf>
    <xf numFmtId="0" fontId="1" fillId="0" borderId="0" xfId="26" applyFont="1" applyBorder="1" applyAlignment="1" applyProtection="1">
      <alignment horizontal="center" vertical="center" wrapText="1"/>
    </xf>
    <xf numFmtId="0" fontId="29" fillId="6" borderId="3" xfId="26" applyFont="1" applyFill="1" applyBorder="1" applyAlignment="1" applyProtection="1">
      <alignment horizontal="left" vertical="center" wrapText="1"/>
    </xf>
    <xf numFmtId="177" fontId="29" fillId="0" borderId="58" xfId="16" applyNumberFormat="1" applyFont="1" applyBorder="1" applyAlignment="1" applyProtection="1">
      <alignment horizontal="right" vertical="center"/>
    </xf>
    <xf numFmtId="177" fontId="29" fillId="0" borderId="4" xfId="16" applyNumberFormat="1" applyFont="1" applyBorder="1" applyAlignment="1" applyProtection="1">
      <alignment horizontal="right" vertical="center"/>
    </xf>
    <xf numFmtId="3" fontId="3" fillId="0" borderId="0" xfId="26" applyNumberFormat="1" applyFont="1" applyBorder="1" applyAlignment="1" applyProtection="1">
      <alignment horizontal="right" vertical="center" wrapText="1"/>
    </xf>
    <xf numFmtId="0" fontId="11" fillId="0" borderId="3" xfId="26" applyFont="1" applyBorder="1" applyAlignment="1" applyProtection="1">
      <alignment horizontal="right" vertical="center" wrapText="1"/>
    </xf>
    <xf numFmtId="177" fontId="11" fillId="0" borderId="58" xfId="16" applyNumberFormat="1" applyFont="1" applyBorder="1" applyAlignment="1" applyProtection="1">
      <alignment horizontal="right" vertical="center"/>
    </xf>
    <xf numFmtId="177" fontId="11" fillId="0" borderId="4" xfId="16" applyNumberFormat="1" applyFont="1" applyBorder="1" applyAlignment="1" applyProtection="1">
      <alignment horizontal="right" vertical="center"/>
    </xf>
    <xf numFmtId="167" fontId="3" fillId="0" borderId="0" xfId="2" applyFont="1" applyBorder="1" applyAlignment="1" applyProtection="1">
      <alignment horizontal="right" vertical="center" wrapText="1"/>
    </xf>
    <xf numFmtId="167" fontId="1" fillId="0" borderId="0" xfId="2" applyFont="1" applyBorder="1" applyAlignment="1" applyProtection="1">
      <alignment horizontal="right" vertical="top"/>
    </xf>
    <xf numFmtId="0" fontId="29" fillId="3" borderId="3" xfId="26" applyFont="1" applyFill="1" applyBorder="1" applyAlignment="1" applyProtection="1">
      <alignment horizontal="left" vertical="center" wrapText="1"/>
    </xf>
    <xf numFmtId="177" fontId="29" fillId="3" borderId="58" xfId="16" applyNumberFormat="1" applyFont="1" applyFill="1" applyBorder="1" applyAlignment="1" applyProtection="1">
      <alignment horizontal="right" vertical="center"/>
    </xf>
    <xf numFmtId="177" fontId="29" fillId="3" borderId="4" xfId="16" applyNumberFormat="1" applyFont="1" applyFill="1" applyBorder="1" applyAlignment="1" applyProtection="1">
      <alignment horizontal="right" vertical="center"/>
    </xf>
    <xf numFmtId="3" fontId="1" fillId="0" borderId="0" xfId="26" applyNumberFormat="1" applyFont="1" applyBorder="1" applyAlignment="1" applyProtection="1">
      <alignment horizontal="right" vertical="top"/>
    </xf>
    <xf numFmtId="0" fontId="11" fillId="0" borderId="3" xfId="26" applyFont="1" applyBorder="1" applyAlignment="1" applyProtection="1">
      <alignment horizontal="right" vertical="center"/>
    </xf>
    <xf numFmtId="3" fontId="1" fillId="0" borderId="0" xfId="26" applyNumberFormat="1" applyFont="1" applyBorder="1" applyAlignment="1" applyProtection="1"/>
    <xf numFmtId="3" fontId="3" fillId="0" borderId="0" xfId="26" applyNumberFormat="1" applyFont="1" applyBorder="1" applyAlignment="1" applyProtection="1">
      <alignment horizontal="right" vertical="top"/>
    </xf>
    <xf numFmtId="0" fontId="11" fillId="0" borderId="3" xfId="26" applyFont="1" applyBorder="1" applyAlignment="1" applyProtection="1">
      <alignment horizontal="left" vertical="center" wrapText="1"/>
    </xf>
    <xf numFmtId="0" fontId="29" fillId="3" borderId="9" xfId="26" applyFont="1" applyFill="1" applyBorder="1" applyAlignment="1" applyProtection="1">
      <alignment horizontal="left" vertical="center" wrapText="1"/>
    </xf>
    <xf numFmtId="177" fontId="29" fillId="3" borderId="59" xfId="16" applyNumberFormat="1" applyFont="1" applyFill="1" applyBorder="1" applyAlignment="1" applyProtection="1">
      <alignment horizontal="right" vertical="center"/>
    </xf>
    <xf numFmtId="177" fontId="29" fillId="3" borderId="10" xfId="16" applyNumberFormat="1" applyFont="1" applyFill="1" applyBorder="1" applyAlignment="1" applyProtection="1">
      <alignment horizontal="right" vertical="center"/>
    </xf>
    <xf numFmtId="4" fontId="1" fillId="0" borderId="0" xfId="26" applyNumberFormat="1" applyFont="1" applyBorder="1" applyAlignment="1" applyProtection="1">
      <alignment horizontal="right" vertical="center" wrapText="1"/>
    </xf>
    <xf numFmtId="0" fontId="29" fillId="0" borderId="0" xfId="26" applyFont="1" applyBorder="1" applyAlignment="1" applyProtection="1">
      <alignment horizontal="left" vertical="center" wrapText="1"/>
    </xf>
    <xf numFmtId="177" fontId="29" fillId="0" borderId="0" xfId="16" applyNumberFormat="1" applyFont="1" applyBorder="1" applyAlignment="1" applyProtection="1">
      <alignment horizontal="right" vertical="center"/>
    </xf>
    <xf numFmtId="167" fontId="3" fillId="0" borderId="0" xfId="39" applyFont="1" applyBorder="1" applyAlignment="1" applyProtection="1"/>
    <xf numFmtId="0" fontId="26" fillId="0" borderId="0" xfId="26" applyFont="1" applyBorder="1" applyAlignment="1" applyProtection="1">
      <alignment horizontal="left" vertical="center"/>
    </xf>
    <xf numFmtId="165" fontId="11" fillId="0" borderId="58" xfId="16" applyFont="1" applyBorder="1" applyAlignment="1" applyProtection="1">
      <alignment horizontal="right" vertical="center"/>
    </xf>
    <xf numFmtId="165" fontId="11" fillId="0" borderId="4" xfId="16" applyFont="1" applyBorder="1" applyAlignment="1" applyProtection="1">
      <alignment horizontal="right" vertical="center"/>
    </xf>
    <xf numFmtId="0" fontId="28" fillId="3" borderId="3" xfId="26" applyFont="1" applyFill="1" applyBorder="1" applyAlignment="1" applyProtection="1">
      <alignment horizontal="left" vertical="center" wrapText="1"/>
    </xf>
    <xf numFmtId="177" fontId="28" fillId="3" borderId="58" xfId="16" applyNumberFormat="1" applyFont="1" applyFill="1" applyBorder="1" applyAlignment="1" applyProtection="1">
      <alignment horizontal="right" vertical="center"/>
    </xf>
    <xf numFmtId="177" fontId="28" fillId="3" borderId="6" xfId="16" applyNumberFormat="1" applyFont="1" applyFill="1" applyBorder="1" applyAlignment="1" applyProtection="1">
      <alignment horizontal="right" vertical="center"/>
    </xf>
    <xf numFmtId="177" fontId="28" fillId="3" borderId="4" xfId="16" applyNumberFormat="1" applyFont="1" applyFill="1" applyBorder="1" applyAlignment="1" applyProtection="1">
      <alignment horizontal="right" vertical="center"/>
    </xf>
    <xf numFmtId="177" fontId="11" fillId="0" borderId="60" xfId="16" applyNumberFormat="1" applyFont="1" applyBorder="1" applyAlignment="1" applyProtection="1">
      <alignment horizontal="right" vertical="center"/>
    </xf>
    <xf numFmtId="174" fontId="28" fillId="3" borderId="9" xfId="24" applyNumberFormat="1" applyFont="1" applyFill="1" applyBorder="1" applyAlignment="1" applyProtection="1">
      <alignment horizontal="left" vertical="center"/>
    </xf>
    <xf numFmtId="177" fontId="20" fillId="3" borderId="59" xfId="16" applyNumberFormat="1" applyFont="1" applyFill="1" applyBorder="1" applyAlignment="1" applyProtection="1">
      <alignment horizontal="center" vertical="center"/>
    </xf>
    <xf numFmtId="177" fontId="28" fillId="3" borderId="10" xfId="16" applyNumberFormat="1" applyFont="1" applyFill="1" applyBorder="1" applyAlignment="1" applyProtection="1">
      <alignment horizontal="right" vertical="center"/>
    </xf>
    <xf numFmtId="175" fontId="3" fillId="0" borderId="0" xfId="39" applyNumberFormat="1" applyFont="1" applyBorder="1" applyAlignment="1" applyProtection="1"/>
    <xf numFmtId="0" fontId="15" fillId="0" borderId="0" xfId="24" applyFont="1" applyAlignment="1" applyProtection="1"/>
    <xf numFmtId="0" fontId="6" fillId="0" borderId="0" xfId="30" applyFont="1" applyAlignment="1" applyProtection="1"/>
    <xf numFmtId="0" fontId="30" fillId="0" borderId="0" xfId="30" applyFont="1" applyAlignment="1" applyProtection="1"/>
    <xf numFmtId="0" fontId="31" fillId="0" borderId="0" xfId="30" applyFont="1" applyBorder="1" applyAlignment="1" applyProtection="1">
      <alignment horizontal="left" wrapText="1"/>
    </xf>
    <xf numFmtId="0" fontId="32" fillId="0" borderId="0" xfId="30" applyFont="1" applyBorder="1" applyAlignment="1" applyProtection="1">
      <alignment horizontal="left"/>
    </xf>
    <xf numFmtId="167" fontId="6" fillId="0" borderId="0" xfId="2" applyFont="1" applyBorder="1" applyAlignment="1" applyProtection="1"/>
    <xf numFmtId="3" fontId="6" fillId="0" borderId="0" xfId="30" applyNumberFormat="1" applyFont="1" applyAlignment="1" applyProtection="1"/>
    <xf numFmtId="0" fontId="17" fillId="0" borderId="0" xfId="30" applyFont="1" applyAlignment="1" applyProtection="1"/>
    <xf numFmtId="0" fontId="33" fillId="0" borderId="0" xfId="30" applyFont="1" applyAlignment="1" applyProtection="1"/>
    <xf numFmtId="0" fontId="34" fillId="0" borderId="0" xfId="30" applyFont="1" applyAlignment="1" applyProtection="1"/>
    <xf numFmtId="0" fontId="5" fillId="0" borderId="0" xfId="33" applyFont="1" applyAlignment="1" applyProtection="1"/>
    <xf numFmtId="0" fontId="35" fillId="7" borderId="0" xfId="33" applyFont="1" applyFill="1" applyAlignment="1" applyProtection="1"/>
    <xf numFmtId="0" fontId="35" fillId="0" borderId="0" xfId="33" applyFont="1" applyAlignment="1" applyProtection="1"/>
    <xf numFmtId="172" fontId="0" fillId="0" borderId="0" xfId="42" applyNumberFormat="1" applyFont="1" applyBorder="1" applyAlignment="1" applyProtection="1"/>
    <xf numFmtId="169" fontId="0" fillId="0" borderId="0" xfId="7" applyNumberFormat="1" applyFont="1" applyBorder="1" applyAlignment="1" applyProtection="1"/>
    <xf numFmtId="167" fontId="5" fillId="0" borderId="0" xfId="2" applyFont="1" applyBorder="1" applyAlignment="1" applyProtection="1"/>
    <xf numFmtId="3" fontId="5" fillId="0" borderId="0" xfId="33" applyNumberFormat="1" applyFont="1" applyAlignment="1" applyProtection="1"/>
    <xf numFmtId="0" fontId="5" fillId="0" borderId="0" xfId="33" applyFont="1" applyAlignment="1" applyProtection="1">
      <alignment horizontal="right"/>
    </xf>
    <xf numFmtId="169" fontId="5" fillId="0" borderId="0" xfId="33" applyNumberFormat="1" applyFont="1" applyAlignment="1" applyProtection="1"/>
    <xf numFmtId="0" fontId="36" fillId="0" borderId="0" xfId="33" applyFont="1" applyAlignment="1" applyProtection="1"/>
    <xf numFmtId="0" fontId="5" fillId="0" borderId="0" xfId="29" applyFont="1" applyAlignment="1" applyProtection="1"/>
    <xf numFmtId="0" fontId="4" fillId="0" borderId="0" xfId="28" applyFont="1" applyAlignment="1" applyProtection="1">
      <alignment vertical="center"/>
    </xf>
    <xf numFmtId="0" fontId="23" fillId="0" borderId="0" xfId="28" applyFont="1" applyAlignment="1" applyProtection="1">
      <alignment vertical="center"/>
    </xf>
    <xf numFmtId="0" fontId="37" fillId="0" borderId="0" xfId="28" applyFont="1" applyAlignment="1" applyProtection="1">
      <alignment horizontal="center" vertical="center"/>
    </xf>
    <xf numFmtId="0" fontId="38" fillId="0" borderId="0" xfId="28" applyFont="1" applyAlignment="1" applyProtection="1">
      <alignment vertical="center"/>
    </xf>
    <xf numFmtId="0" fontId="19" fillId="0" borderId="0" xfId="0" applyFont="1" applyAlignment="1" applyProtection="1">
      <alignment horizontal="center"/>
    </xf>
    <xf numFmtId="167" fontId="4" fillId="0" borderId="0" xfId="2" applyFont="1" applyBorder="1" applyAlignment="1" applyProtection="1">
      <alignment vertical="center"/>
    </xf>
    <xf numFmtId="165" fontId="4" fillId="0" borderId="0" xfId="28" applyNumberFormat="1" applyFont="1" applyAlignment="1" applyProtection="1">
      <alignment vertical="center"/>
    </xf>
    <xf numFmtId="0" fontId="37" fillId="0" borderId="0" xfId="28" applyFont="1" applyAlignment="1" applyProtection="1">
      <alignment vertical="center"/>
    </xf>
    <xf numFmtId="0" fontId="40" fillId="0" borderId="0" xfId="0" applyFont="1"/>
    <xf numFmtId="0" fontId="41" fillId="0" borderId="0" xfId="24" applyFont="1" applyAlignment="1" applyProtection="1"/>
    <xf numFmtId="0" fontId="42" fillId="0" borderId="0" xfId="0" applyFont="1" applyAlignment="1" applyProtection="1"/>
    <xf numFmtId="0" fontId="42" fillId="0" borderId="0" xfId="0" applyFont="1"/>
    <xf numFmtId="3" fontId="42" fillId="0" borderId="0" xfId="0" applyNumberFormat="1" applyFont="1" applyAlignment="1" applyProtection="1"/>
    <xf numFmtId="1" fontId="42" fillId="0" borderId="0" xfId="0" applyNumberFormat="1" applyFont="1" applyAlignment="1" applyProtection="1"/>
    <xf numFmtId="0" fontId="44" fillId="0" borderId="0" xfId="0" applyFont="1" applyAlignment="1" applyProtection="1"/>
    <xf numFmtId="170" fontId="45" fillId="0" borderId="0" xfId="0" applyNumberFormat="1" applyFont="1" applyAlignment="1" applyProtection="1"/>
    <xf numFmtId="0" fontId="46" fillId="0" borderId="0" xfId="0" applyFont="1" applyAlignment="1" applyProtection="1"/>
    <xf numFmtId="0" fontId="46" fillId="0" borderId="0" xfId="0" applyFont="1" applyAlignment="1" applyProtection="1">
      <alignment vertical="center"/>
    </xf>
    <xf numFmtId="0" fontId="45" fillId="0" borderId="0" xfId="23" applyFont="1" applyAlignment="1" applyProtection="1"/>
    <xf numFmtId="171" fontId="45" fillId="0" borderId="0" xfId="23" applyNumberFormat="1" applyFont="1" applyAlignment="1" applyProtection="1"/>
    <xf numFmtId="0" fontId="47" fillId="0" borderId="0" xfId="0" applyFont="1" applyAlignment="1" applyProtection="1"/>
    <xf numFmtId="0" fontId="47" fillId="0" borderId="0" xfId="0" applyFont="1"/>
    <xf numFmtId="167" fontId="47" fillId="0" borderId="0" xfId="2" applyFont="1" applyBorder="1" applyAlignment="1" applyProtection="1"/>
    <xf numFmtId="0" fontId="47" fillId="0" borderId="0" xfId="0" applyFont="1" applyAlignment="1" applyProtection="1">
      <alignment vertical="center"/>
    </xf>
    <xf numFmtId="165" fontId="8" fillId="0" borderId="57" xfId="16" applyFont="1" applyBorder="1" applyAlignment="1" applyProtection="1">
      <alignment horizontal="center" vertical="center"/>
    </xf>
    <xf numFmtId="165" fontId="8" fillId="0" borderId="8" xfId="16" applyFont="1" applyBorder="1" applyAlignment="1" applyProtection="1">
      <alignment horizontal="center" vertical="center"/>
    </xf>
    <xf numFmtId="0" fontId="8" fillId="0" borderId="9" xfId="26" applyFont="1" applyBorder="1" applyAlignment="1" applyProtection="1">
      <alignment horizontal="left" vertical="center" wrapText="1"/>
    </xf>
    <xf numFmtId="177" fontId="8" fillId="0" borderId="59" xfId="16" applyNumberFormat="1" applyFont="1" applyBorder="1" applyAlignment="1" applyProtection="1">
      <alignment horizontal="right" vertical="center"/>
    </xf>
    <xf numFmtId="177" fontId="8" fillId="0" borderId="10" xfId="16" applyNumberFormat="1" applyFont="1" applyBorder="1" applyAlignment="1" applyProtection="1">
      <alignment horizontal="right" vertical="center"/>
    </xf>
    <xf numFmtId="0" fontId="8" fillId="0" borderId="7" xfId="26" applyFont="1" applyBorder="1" applyAlignment="1" applyProtection="1">
      <alignment horizontal="left" vertical="center" wrapText="1"/>
    </xf>
    <xf numFmtId="2" fontId="43" fillId="0" borderId="0" xfId="0" applyNumberFormat="1" applyFont="1" applyAlignment="1" applyProtection="1">
      <alignment horizontal="center" vertical="center"/>
    </xf>
    <xf numFmtId="3" fontId="42" fillId="0" borderId="24" xfId="0" applyNumberFormat="1" applyFont="1" applyBorder="1" applyAlignment="1" applyProtection="1"/>
    <xf numFmtId="3" fontId="42" fillId="0" borderId="65" xfId="1" applyNumberFormat="1" applyFont="1" applyBorder="1" applyAlignment="1" applyProtection="1"/>
    <xf numFmtId="0" fontId="42" fillId="0" borderId="63" xfId="0" applyFont="1" applyBorder="1" applyAlignment="1" applyProtection="1"/>
    <xf numFmtId="0" fontId="42" fillId="0" borderId="64" xfId="0" applyFont="1" applyBorder="1" applyAlignment="1" applyProtection="1"/>
    <xf numFmtId="1" fontId="42" fillId="0" borderId="64" xfId="0" applyNumberFormat="1" applyFont="1" applyBorder="1" applyAlignment="1" applyProtection="1"/>
    <xf numFmtId="1" fontId="42" fillId="0" borderId="66" xfId="0" applyNumberFormat="1" applyFont="1" applyBorder="1" applyAlignment="1" applyProtection="1"/>
    <xf numFmtId="3" fontId="42" fillId="0" borderId="67" xfId="1" applyNumberFormat="1" applyFont="1" applyBorder="1" applyAlignment="1" applyProtection="1"/>
    <xf numFmtId="3" fontId="42" fillId="0" borderId="68" xfId="0" applyNumberFormat="1" applyFont="1" applyBorder="1" applyAlignment="1" applyProtection="1"/>
    <xf numFmtId="0" fontId="10" fillId="3" borderId="69" xfId="0" applyFont="1" applyFill="1" applyBorder="1" applyAlignment="1" applyProtection="1">
      <alignment horizontal="center" vertical="center" wrapText="1"/>
    </xf>
    <xf numFmtId="0" fontId="10" fillId="3" borderId="70" xfId="0" applyFont="1" applyFill="1" applyBorder="1" applyAlignment="1" applyProtection="1">
      <alignment horizontal="center" vertical="center" wrapText="1"/>
    </xf>
    <xf numFmtId="0" fontId="42" fillId="0" borderId="0" xfId="0" applyFont="1" applyAlignment="1" applyProtection="1">
      <alignment vertical="center"/>
    </xf>
    <xf numFmtId="0" fontId="42" fillId="0" borderId="23" xfId="0" applyFont="1" applyBorder="1" applyAlignment="1" applyProtection="1"/>
    <xf numFmtId="9" fontId="42" fillId="0" borderId="24" xfId="0" applyNumberFormat="1" applyFont="1" applyBorder="1" applyAlignment="1" applyProtection="1">
      <alignment horizontal="center"/>
    </xf>
    <xf numFmtId="0" fontId="42" fillId="0" borderId="66" xfId="0" applyFont="1" applyBorder="1" applyAlignment="1" applyProtection="1"/>
    <xf numFmtId="0" fontId="42" fillId="0" borderId="67" xfId="0" applyFont="1" applyBorder="1" applyAlignment="1" applyProtection="1"/>
    <xf numFmtId="9" fontId="42" fillId="0" borderId="68" xfId="0" applyNumberFormat="1" applyFont="1" applyBorder="1" applyAlignment="1" applyProtection="1">
      <alignment horizontal="center"/>
    </xf>
    <xf numFmtId="0" fontId="42" fillId="0" borderId="71" xfId="0" applyFont="1" applyBorder="1" applyAlignment="1" applyProtection="1"/>
    <xf numFmtId="3" fontId="42" fillId="0" borderId="72" xfId="1" applyNumberFormat="1" applyFont="1" applyBorder="1" applyAlignment="1" applyProtection="1"/>
    <xf numFmtId="3" fontId="42" fillId="0" borderId="73" xfId="0" applyNumberFormat="1" applyFont="1" applyBorder="1" applyAlignment="1" applyProtection="1"/>
    <xf numFmtId="0" fontId="42" fillId="0" borderId="74" xfId="0" applyFont="1" applyBorder="1" applyAlignment="1" applyProtection="1"/>
    <xf numFmtId="0" fontId="42" fillId="0" borderId="75" xfId="0" applyFont="1" applyBorder="1" applyAlignment="1" applyProtection="1"/>
    <xf numFmtId="0" fontId="49" fillId="0" borderId="64" xfId="23" applyFont="1" applyBorder="1" applyAlignment="1" applyProtection="1"/>
    <xf numFmtId="169" fontId="42" fillId="0" borderId="23" xfId="1" applyNumberFormat="1" applyFont="1" applyBorder="1" applyAlignment="1" applyProtection="1"/>
    <xf numFmtId="0" fontId="49" fillId="0" borderId="66" xfId="23" applyFont="1" applyBorder="1" applyAlignment="1" applyProtection="1"/>
    <xf numFmtId="169" fontId="49" fillId="0" borderId="67" xfId="13" applyNumberFormat="1" applyFont="1" applyBorder="1" applyAlignment="1" applyProtection="1"/>
    <xf numFmtId="0" fontId="42" fillId="0" borderId="71" xfId="0" applyFont="1" applyBorder="1" applyAlignment="1" applyProtection="1">
      <alignment horizontal="center"/>
    </xf>
    <xf numFmtId="3" fontId="42" fillId="0" borderId="72" xfId="1" applyNumberFormat="1" applyFont="1" applyBorder="1" applyAlignment="1" applyProtection="1">
      <alignment horizontal="center"/>
    </xf>
    <xf numFmtId="3" fontId="42" fillId="0" borderId="73" xfId="0" applyNumberFormat="1" applyFont="1" applyBorder="1" applyAlignment="1" applyProtection="1">
      <alignment horizontal="center"/>
    </xf>
    <xf numFmtId="167" fontId="42" fillId="0" borderId="24" xfId="2" applyFont="1" applyBorder="1" applyAlignment="1" applyProtection="1">
      <alignment horizontal="right" indent="1"/>
    </xf>
    <xf numFmtId="167" fontId="42" fillId="0" borderId="68" xfId="2" applyFont="1" applyBorder="1" applyAlignment="1" applyProtection="1">
      <alignment horizontal="right" indent="1"/>
    </xf>
    <xf numFmtId="175" fontId="42" fillId="0" borderId="24" xfId="2" applyNumberFormat="1" applyFont="1" applyBorder="1" applyAlignment="1" applyProtection="1">
      <alignment horizontal="right"/>
    </xf>
    <xf numFmtId="167" fontId="13" fillId="0" borderId="15" xfId="2" applyFont="1" applyBorder="1" applyAlignment="1" applyProtection="1">
      <alignment vertical="center"/>
    </xf>
    <xf numFmtId="167" fontId="13" fillId="0" borderId="16" xfId="2" applyFont="1" applyBorder="1" applyAlignment="1" applyProtection="1">
      <alignment vertical="center"/>
    </xf>
    <xf numFmtId="0" fontId="10" fillId="3" borderId="77" xfId="0" applyFont="1" applyFill="1" applyBorder="1" applyAlignment="1" applyProtection="1">
      <alignment horizontal="center" vertical="center" wrapText="1"/>
    </xf>
    <xf numFmtId="0" fontId="0" fillId="0" borderId="0" xfId="24" applyFont="1" applyFill="1" applyBorder="1" applyAlignment="1" applyProtection="1"/>
    <xf numFmtId="0" fontId="0" fillId="0" borderId="0" xfId="24" applyFont="1" applyFill="1" applyBorder="1" applyAlignment="1" applyProtection="1">
      <alignment horizontal="center"/>
    </xf>
    <xf numFmtId="3" fontId="0" fillId="0" borderId="0" xfId="24" applyNumberFormat="1" applyFont="1" applyFill="1" applyBorder="1" applyAlignment="1" applyProtection="1"/>
    <xf numFmtId="0" fontId="0" fillId="0" borderId="0" xfId="24" applyFont="1" applyFill="1" applyAlignment="1" applyProtection="1"/>
    <xf numFmtId="0" fontId="6" fillId="0" borderId="0" xfId="30" applyFont="1" applyBorder="1" applyAlignment="1" applyProtection="1"/>
    <xf numFmtId="0" fontId="31" fillId="0" borderId="0" xfId="30" applyFont="1" applyBorder="1" applyAlignment="1" applyProtection="1">
      <alignment horizontal="center" wrapText="1"/>
    </xf>
    <xf numFmtId="0" fontId="45" fillId="0" borderId="0" xfId="30" applyFont="1" applyAlignment="1" applyProtection="1"/>
    <xf numFmtId="167" fontId="45" fillId="0" borderId="0" xfId="2" applyFont="1" applyBorder="1" applyAlignment="1" applyProtection="1"/>
    <xf numFmtId="0" fontId="49" fillId="0" borderId="0" xfId="30" applyFont="1" applyBorder="1" applyAlignment="1" applyProtection="1">
      <alignment horizontal="left" wrapText="1"/>
    </xf>
    <xf numFmtId="0" fontId="42" fillId="0" borderId="72" xfId="24" applyFont="1" applyBorder="1" applyAlignment="1" applyProtection="1">
      <alignment horizontal="center" vertical="center" wrapText="1"/>
    </xf>
    <xf numFmtId="0" fontId="42" fillId="0" borderId="72" xfId="24" applyFont="1" applyBorder="1" applyAlignment="1" applyProtection="1">
      <alignment horizontal="center" wrapText="1"/>
    </xf>
    <xf numFmtId="0" fontId="42" fillId="0" borderId="73" xfId="24" applyFont="1" applyBorder="1" applyAlignment="1" applyProtection="1">
      <alignment horizontal="center" wrapText="1"/>
    </xf>
    <xf numFmtId="0" fontId="49" fillId="0" borderId="63" xfId="30" applyFont="1" applyBorder="1" applyAlignment="1" applyProtection="1">
      <alignment horizontal="left" vertical="top" wrapText="1"/>
    </xf>
    <xf numFmtId="0" fontId="49" fillId="0" borderId="64" xfId="30" applyFont="1" applyBorder="1" applyAlignment="1" applyProtection="1">
      <alignment horizontal="left" vertical="top" wrapText="1"/>
    </xf>
    <xf numFmtId="0" fontId="49" fillId="0" borderId="66" xfId="30" applyFont="1" applyBorder="1" applyAlignment="1" applyProtection="1">
      <alignment horizontal="left" vertical="top" wrapText="1"/>
    </xf>
    <xf numFmtId="0" fontId="42" fillId="0" borderId="71" xfId="24" applyFont="1" applyBorder="1" applyAlignment="1" applyProtection="1">
      <alignment horizontal="center" vertical="center"/>
    </xf>
    <xf numFmtId="0" fontId="49" fillId="0" borderId="64" xfId="30" applyFont="1" applyBorder="1" applyAlignment="1" applyProtection="1">
      <alignment horizontal="left" vertical="center" wrapText="1"/>
    </xf>
    <xf numFmtId="3" fontId="49" fillId="0" borderId="23" xfId="30" applyNumberFormat="1" applyFont="1" applyBorder="1" applyAlignment="1" applyProtection="1">
      <alignment horizontal="right" vertical="center"/>
    </xf>
    <xf numFmtId="3" fontId="49" fillId="0" borderId="24" xfId="30" applyNumberFormat="1" applyFont="1" applyBorder="1" applyAlignment="1" applyProtection="1">
      <alignment horizontal="right" vertical="center"/>
    </xf>
    <xf numFmtId="3" fontId="49" fillId="0" borderId="75" xfId="30" applyNumberFormat="1" applyFont="1" applyBorder="1" applyAlignment="1" applyProtection="1">
      <alignment horizontal="right" vertical="center"/>
    </xf>
    <xf numFmtId="3" fontId="49" fillId="0" borderId="76" xfId="30" applyNumberFormat="1" applyFont="1" applyBorder="1" applyAlignment="1" applyProtection="1">
      <alignment horizontal="right" vertical="center"/>
    </xf>
    <xf numFmtId="3" fontId="49" fillId="0" borderId="67" xfId="30" applyNumberFormat="1" applyFont="1" applyBorder="1" applyAlignment="1" applyProtection="1">
      <alignment horizontal="right" vertical="center"/>
    </xf>
    <xf numFmtId="3" fontId="49" fillId="0" borderId="68" xfId="30" applyNumberFormat="1" applyFont="1" applyBorder="1" applyAlignment="1" applyProtection="1">
      <alignment horizontal="right" vertical="center"/>
    </xf>
    <xf numFmtId="0" fontId="49" fillId="0" borderId="63" xfId="30" applyFont="1" applyBorder="1" applyAlignment="1" applyProtection="1">
      <alignment horizontal="left" vertical="center" wrapText="1"/>
    </xf>
    <xf numFmtId="0" fontId="49" fillId="0" borderId="66" xfId="30" applyFont="1" applyBorder="1" applyAlignment="1" applyProtection="1">
      <alignment vertical="center"/>
    </xf>
    <xf numFmtId="3" fontId="49" fillId="0" borderId="67" xfId="30" applyNumberFormat="1" applyFont="1" applyBorder="1" applyAlignment="1" applyProtection="1">
      <alignment vertical="center"/>
    </xf>
    <xf numFmtId="3" fontId="49" fillId="0" borderId="68" xfId="30" applyNumberFormat="1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5" fillId="0" borderId="0" xfId="33" applyFont="1" applyAlignment="1" applyProtection="1">
      <alignment horizontal="center"/>
    </xf>
    <xf numFmtId="0" fontId="5" fillId="0" borderId="0" xfId="33" applyFont="1" applyFill="1" applyAlignment="1" applyProtection="1">
      <alignment horizontal="right"/>
    </xf>
    <xf numFmtId="169" fontId="0" fillId="0" borderId="0" xfId="7" applyNumberFormat="1" applyFont="1" applyFill="1" applyBorder="1" applyAlignment="1" applyProtection="1"/>
    <xf numFmtId="172" fontId="0" fillId="0" borderId="0" xfId="42" applyNumberFormat="1" applyFont="1" applyFill="1" applyBorder="1" applyAlignment="1" applyProtection="1"/>
    <xf numFmtId="0" fontId="50" fillId="0" borderId="0" xfId="33" applyFont="1" applyAlignment="1" applyProtection="1"/>
    <xf numFmtId="169" fontId="19" fillId="7" borderId="0" xfId="7" applyNumberFormat="1" applyFont="1" applyFill="1" applyBorder="1" applyAlignment="1" applyProtection="1"/>
    <xf numFmtId="172" fontId="19" fillId="7" borderId="0" xfId="42" applyNumberFormat="1" applyFont="1" applyFill="1" applyBorder="1" applyAlignment="1" applyProtection="1"/>
    <xf numFmtId="0" fontId="35" fillId="9" borderId="0" xfId="33" applyFont="1" applyFill="1" applyAlignment="1" applyProtection="1">
      <alignment horizontal="center"/>
    </xf>
    <xf numFmtId="177" fontId="42" fillId="0" borderId="0" xfId="19" applyNumberFormat="1" applyFont="1" applyBorder="1" applyAlignment="1" applyProtection="1"/>
    <xf numFmtId="0" fontId="49" fillId="0" borderId="0" xfId="29" applyFont="1" applyAlignment="1" applyProtection="1"/>
    <xf numFmtId="0" fontId="42" fillId="0" borderId="0" xfId="29" applyFont="1" applyAlignment="1" applyProtection="1"/>
    <xf numFmtId="0" fontId="43" fillId="0" borderId="0" xfId="29" applyFont="1" applyAlignment="1" applyProtection="1">
      <alignment horizontal="center" vertical="center"/>
    </xf>
    <xf numFmtId="0" fontId="42" fillId="8" borderId="0" xfId="34" applyFont="1" applyFill="1" applyBorder="1" applyAlignment="1" applyProtection="1">
      <alignment horizontal="center" vertical="center" wrapText="1"/>
    </xf>
    <xf numFmtId="0" fontId="53" fillId="0" borderId="0" xfId="29" applyFont="1" applyAlignment="1" applyProtection="1"/>
    <xf numFmtId="0" fontId="54" fillId="0" borderId="0" xfId="29" applyFont="1" applyAlignment="1" applyProtection="1"/>
    <xf numFmtId="0" fontId="47" fillId="0" borderId="0" xfId="28" applyFont="1" applyAlignment="1" applyProtection="1">
      <alignment vertical="center"/>
    </xf>
    <xf numFmtId="3" fontId="49" fillId="0" borderId="16" xfId="30" applyNumberFormat="1" applyFont="1" applyBorder="1" applyAlignment="1" applyProtection="1">
      <alignment horizontal="right" vertical="center"/>
    </xf>
    <xf numFmtId="0" fontId="42" fillId="0" borderId="17" xfId="22" applyFont="1" applyFill="1" applyBorder="1" applyAlignment="1" applyProtection="1">
      <alignment vertical="center"/>
    </xf>
    <xf numFmtId="169" fontId="42" fillId="0" borderId="12" xfId="8" applyNumberFormat="1" applyFont="1" applyFill="1" applyBorder="1" applyAlignment="1" applyProtection="1">
      <alignment horizontal="right" vertical="center" shrinkToFit="1"/>
    </xf>
    <xf numFmtId="3" fontId="49" fillId="0" borderId="18" xfId="30" applyNumberFormat="1" applyFont="1" applyBorder="1" applyAlignment="1" applyProtection="1">
      <alignment horizontal="left" vertical="center"/>
    </xf>
    <xf numFmtId="0" fontId="42" fillId="0" borderId="18" xfId="22" applyFont="1" applyFill="1" applyBorder="1" applyAlignment="1" applyProtection="1">
      <alignment vertical="center"/>
    </xf>
    <xf numFmtId="169" fontId="42" fillId="0" borderId="16" xfId="8" applyNumberFormat="1" applyFont="1" applyFill="1" applyBorder="1" applyAlignment="1" applyProtection="1">
      <alignment horizontal="right" vertical="center" shrinkToFit="1"/>
    </xf>
    <xf numFmtId="0" fontId="49" fillId="0" borderId="44" xfId="30" applyNumberFormat="1" applyFont="1" applyBorder="1" applyAlignment="1" applyProtection="1">
      <alignment horizontal="center" vertical="center"/>
    </xf>
    <xf numFmtId="0" fontId="52" fillId="0" borderId="42" xfId="30" applyNumberFormat="1" applyFont="1" applyBorder="1" applyAlignment="1" applyProtection="1">
      <alignment horizontal="center" vertical="center"/>
    </xf>
    <xf numFmtId="0" fontId="42" fillId="0" borderId="27" xfId="22" applyFont="1" applyFill="1" applyBorder="1" applyAlignment="1" applyProtection="1">
      <alignment vertical="center"/>
    </xf>
    <xf numFmtId="169" fontId="42" fillId="0" borderId="31" xfId="8" applyNumberFormat="1" applyFont="1" applyFill="1" applyBorder="1" applyAlignment="1" applyProtection="1">
      <alignment horizontal="right" vertical="center" shrinkToFit="1"/>
    </xf>
    <xf numFmtId="0" fontId="47" fillId="0" borderId="75" xfId="28" applyFont="1" applyBorder="1" applyAlignment="1" applyProtection="1">
      <alignment horizontal="center" vertical="center"/>
    </xf>
    <xf numFmtId="172" fontId="48" fillId="0" borderId="86" xfId="2" applyNumberFormat="1" applyFont="1" applyBorder="1" applyAlignment="1" applyProtection="1">
      <alignment horizontal="center" vertical="center"/>
    </xf>
    <xf numFmtId="0" fontId="48" fillId="0" borderId="0" xfId="28" applyFont="1" applyAlignment="1" applyProtection="1">
      <alignment horizontal="center" vertical="center"/>
    </xf>
    <xf numFmtId="167" fontId="47" fillId="0" borderId="0" xfId="2" applyFont="1" applyBorder="1" applyAlignment="1" applyProtection="1">
      <alignment vertical="center"/>
    </xf>
    <xf numFmtId="0" fontId="47" fillId="0" borderId="81" xfId="28" applyFont="1" applyBorder="1" applyAlignment="1" applyProtection="1">
      <alignment vertical="center"/>
    </xf>
    <xf numFmtId="0" fontId="47" fillId="0" borderId="82" xfId="28" applyFont="1" applyBorder="1" applyAlignment="1" applyProtection="1">
      <alignment vertical="center"/>
    </xf>
    <xf numFmtId="0" fontId="47" fillId="0" borderId="83" xfId="28" applyFont="1" applyBorder="1" applyAlignment="1" applyProtection="1">
      <alignment vertical="center"/>
    </xf>
    <xf numFmtId="0" fontId="47" fillId="0" borderId="65" xfId="28" applyFont="1" applyBorder="1" applyAlignment="1" applyProtection="1">
      <alignment vertical="center"/>
    </xf>
    <xf numFmtId="0" fontId="47" fillId="0" borderId="84" xfId="28" applyFont="1" applyBorder="1" applyAlignment="1" applyProtection="1">
      <alignment vertical="center"/>
    </xf>
    <xf numFmtId="0" fontId="47" fillId="0" borderId="85" xfId="28" applyFont="1" applyBorder="1" applyAlignment="1" applyProtection="1">
      <alignment vertical="center"/>
    </xf>
    <xf numFmtId="0" fontId="19" fillId="4" borderId="0" xfId="27" applyFont="1" applyFill="1" applyBorder="1" applyAlignment="1" applyProtection="1">
      <alignment horizontal="center"/>
    </xf>
    <xf numFmtId="0" fontId="0" fillId="0" borderId="0" xfId="27" applyFont="1" applyBorder="1" applyAlignment="1" applyProtection="1"/>
    <xf numFmtId="0" fontId="0" fillId="5" borderId="0" xfId="27" applyFont="1" applyFill="1" applyBorder="1" applyAlignment="1" applyProtection="1"/>
    <xf numFmtId="0" fontId="18" fillId="5" borderId="0" xfId="27" applyFont="1" applyFill="1" applyBorder="1" applyAlignment="1" applyProtection="1"/>
    <xf numFmtId="1" fontId="18" fillId="5" borderId="0" xfId="27" applyNumberFormat="1" applyFont="1" applyFill="1" applyBorder="1" applyAlignment="1" applyProtection="1"/>
    <xf numFmtId="0" fontId="50" fillId="10" borderId="0" xfId="23" applyFont="1" applyFill="1" applyAlignment="1" applyProtection="1"/>
    <xf numFmtId="0" fontId="50" fillId="10" borderId="0" xfId="23" applyFont="1" applyFill="1" applyAlignment="1" applyProtection="1">
      <alignment horizontal="center" vertical="center"/>
    </xf>
    <xf numFmtId="0" fontId="51" fillId="0" borderId="0" xfId="23" applyFont="1" applyAlignment="1" applyProtection="1"/>
    <xf numFmtId="0" fontId="46" fillId="0" borderId="0" xfId="0" applyFont="1"/>
    <xf numFmtId="0" fontId="10" fillId="3" borderId="2" xfId="0" applyFont="1" applyFill="1" applyBorder="1" applyAlignment="1" applyProtection="1">
      <alignment horizontal="center" vertical="center" wrapText="1"/>
    </xf>
    <xf numFmtId="0" fontId="10" fillId="3" borderId="61" xfId="0" applyFont="1" applyFill="1" applyBorder="1" applyAlignment="1" applyProtection="1">
      <alignment horizontal="center" vertical="center" wrapText="1"/>
    </xf>
    <xf numFmtId="0" fontId="10" fillId="3" borderId="62" xfId="0" applyFont="1" applyFill="1" applyBorder="1" applyAlignment="1" applyProtection="1">
      <alignment horizontal="center" vertical="center" wrapText="1"/>
    </xf>
    <xf numFmtId="0" fontId="10" fillId="3" borderId="38" xfId="0" applyFont="1" applyFill="1" applyBorder="1" applyAlignment="1" applyProtection="1">
      <alignment horizontal="center" vertical="center" wrapText="1"/>
    </xf>
    <xf numFmtId="0" fontId="10" fillId="3" borderId="39" xfId="0" applyFont="1" applyFill="1" applyBorder="1" applyAlignment="1" applyProtection="1">
      <alignment horizontal="center" vertical="center" wrapText="1"/>
    </xf>
    <xf numFmtId="0" fontId="10" fillId="3" borderId="42" xfId="0" applyFont="1" applyFill="1" applyBorder="1" applyAlignment="1" applyProtection="1">
      <alignment horizontal="center" vertical="center" wrapText="1"/>
    </xf>
    <xf numFmtId="0" fontId="10" fillId="3" borderId="43" xfId="0" applyFont="1" applyFill="1" applyBorder="1" applyAlignment="1" applyProtection="1">
      <alignment horizontal="center" vertical="center" wrapText="1"/>
    </xf>
    <xf numFmtId="0" fontId="10" fillId="3" borderId="44" xfId="0" applyFont="1" applyFill="1" applyBorder="1" applyAlignment="1" applyProtection="1">
      <alignment horizontal="center" vertical="center" wrapText="1"/>
    </xf>
    <xf numFmtId="0" fontId="10" fillId="3" borderId="49" xfId="0" applyFont="1" applyFill="1" applyBorder="1" applyAlignment="1" applyProtection="1">
      <alignment horizontal="center" vertical="center" wrapText="1"/>
    </xf>
    <xf numFmtId="0" fontId="10" fillId="3" borderId="50" xfId="0" applyFont="1" applyFill="1" applyBorder="1" applyAlignment="1" applyProtection="1">
      <alignment horizontal="center" vertical="center" wrapText="1"/>
    </xf>
    <xf numFmtId="0" fontId="10" fillId="3" borderId="79" xfId="0" applyFont="1" applyFill="1" applyBorder="1" applyAlignment="1" applyProtection="1">
      <alignment horizontal="center" vertical="center" wrapText="1"/>
    </xf>
    <xf numFmtId="0" fontId="10" fillId="3" borderId="80" xfId="0" applyFont="1" applyFill="1" applyBorder="1" applyAlignment="1" applyProtection="1">
      <alignment horizontal="center" vertical="center" wrapText="1"/>
    </xf>
    <xf numFmtId="0" fontId="10" fillId="3" borderId="78" xfId="0" applyFont="1" applyFill="1" applyBorder="1" applyAlignment="1" applyProtection="1">
      <alignment horizontal="center" vertical="center" wrapText="1"/>
    </xf>
    <xf numFmtId="0" fontId="8" fillId="0" borderId="0" xfId="26" applyFont="1" applyBorder="1" applyAlignment="1" applyProtection="1">
      <alignment horizontal="left" vertical="center"/>
    </xf>
    <xf numFmtId="0" fontId="49" fillId="0" borderId="42" xfId="30" applyNumberFormat="1" applyFont="1" applyBorder="1" applyAlignment="1" applyProtection="1">
      <alignment horizontal="center" vertical="center"/>
    </xf>
    <xf numFmtId="0" fontId="49" fillId="0" borderId="44" xfId="30" applyNumberFormat="1" applyFont="1" applyBorder="1" applyAlignment="1" applyProtection="1">
      <alignment horizontal="center" vertical="center"/>
    </xf>
  </cellXfs>
  <cellStyles count="47">
    <cellStyle name="Body" xfId="3"/>
    <cellStyle name="En-tête" xfId="4"/>
    <cellStyle name="Header" xfId="5"/>
    <cellStyle name="Milliers" xfId="1" builtinId="3"/>
    <cellStyle name="Milliers 10" xfId="6"/>
    <cellStyle name="Milliers 11" xfId="7"/>
    <cellStyle name="Milliers 12" xfId="8"/>
    <cellStyle name="Milliers 2" xfId="9"/>
    <cellStyle name="Milliers 2 2" xfId="10"/>
    <cellStyle name="Milliers 2 3" xfId="11"/>
    <cellStyle name="Milliers 2 4" xfId="12"/>
    <cellStyle name="Milliers 3" xfId="13"/>
    <cellStyle name="Milliers 3 2" xfId="14"/>
    <cellStyle name="Milliers 3 3" xfId="15"/>
    <cellStyle name="Milliers 4" xfId="16"/>
    <cellStyle name="Milliers 5" xfId="17"/>
    <cellStyle name="Milliers 6" xfId="18"/>
    <cellStyle name="Milliers 7" xfId="19"/>
    <cellStyle name="Milliers 8" xfId="20"/>
    <cellStyle name="Milliers 9" xfId="21"/>
    <cellStyle name="Normal" xfId="0" builtinId="0"/>
    <cellStyle name="Normal 10" xfId="22"/>
    <cellStyle name="Normal 2" xfId="23"/>
    <cellStyle name="Normal 2 2" xfId="24"/>
    <cellStyle name="Normal 2 3" xfId="25"/>
    <cellStyle name="Normal 3" xfId="26"/>
    <cellStyle name="Normal 3 2" xfId="27"/>
    <cellStyle name="Normal 4" xfId="28"/>
    <cellStyle name="Normal 5" xfId="29"/>
    <cellStyle name="Normal 6" xfId="30"/>
    <cellStyle name="Normal 7" xfId="31"/>
    <cellStyle name="Normal 8" xfId="32"/>
    <cellStyle name="Normal 9" xfId="33"/>
    <cellStyle name="Normal_Feuil2" xfId="34"/>
    <cellStyle name="Normal_Feuil8" xfId="35"/>
    <cellStyle name="Pourcentage" xfId="2" builtinId="5"/>
    <cellStyle name="Pourcentage 2" xfId="36"/>
    <cellStyle name="Pourcentage 2 2" xfId="37"/>
    <cellStyle name="Pourcentage 2 3" xfId="38"/>
    <cellStyle name="Pourcentage 3" xfId="39"/>
    <cellStyle name="Pourcentage 4" xfId="40"/>
    <cellStyle name="Pourcentage 5" xfId="41"/>
    <cellStyle name="Pourcentage 6" xfId="42"/>
    <cellStyle name="Résultat2" xfId="43"/>
    <cellStyle name="Titre1" xfId="44"/>
    <cellStyle name="Valeur de la table dynamique" xfId="45"/>
    <cellStyle name="XLConnect.Numeric" xfId="46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E800"/>
      <rgbColor rgb="FFFF00FF"/>
      <rgbColor rgb="FFF6F6F6"/>
      <rgbColor rgb="FF800000"/>
      <rgbColor rgb="FF008000"/>
      <rgbColor rgb="FF000080"/>
      <rgbColor rgb="FF548235"/>
      <rgbColor rgb="FF800080"/>
      <rgbColor rgb="FF466964"/>
      <rgbColor rgb="FFB3B3B3"/>
      <rgbColor rgb="FF808080"/>
      <rgbColor rgb="FF9999FF"/>
      <rgbColor rgb="FF7030A0"/>
      <rgbColor rgb="FFFFF2CC"/>
      <rgbColor rgb="FFDEEBF7"/>
      <rgbColor rgb="FF660066"/>
      <rgbColor rgb="FFFF8D7E"/>
      <rgbColor rgb="FF0066CC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DCE6F1"/>
      <rgbColor rgb="FFE2F0D9"/>
      <rgbColor rgb="FFF2F2F2"/>
      <rgbColor rgb="FF9DC3E6"/>
      <rgbColor rgb="FFB2B2B2"/>
      <rgbColor rgb="FFAFABAB"/>
      <rgbColor rgb="FFD9D9D9"/>
      <rgbColor rgb="FF8B8B8B"/>
      <rgbColor rgb="FF5B9BD5"/>
      <rgbColor rgb="FF91AE4F"/>
      <rgbColor rgb="FFFDCF41"/>
      <rgbColor rgb="FFB0B0B0"/>
      <rgbColor rgb="FFC55A11"/>
      <rgbColor rgb="FF5770BE"/>
      <rgbColor rgb="FF969696"/>
      <rgbColor rgb="FF003366"/>
      <rgbColor rgb="FF00AC8C"/>
      <rgbColor rgb="FF003300"/>
      <rgbColor rgb="FF333300"/>
      <rgbColor rgb="FF993300"/>
      <rgbColor rgb="FF767171"/>
      <rgbColor rgb="FF595959"/>
      <rgbColor rgb="FF40404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AC8C"/>
      <color rgb="FF5770BA"/>
      <color rgb="FFFF8D7E"/>
      <color rgb="FF76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440" cap="rnd">
              <a:solidFill>
                <a:srgbClr val="00AC8C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1'!$A$15:$A$45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 formatCode="0">
                  <c:v>1994</c:v>
                </c:pt>
                <c:pt idx="3" formatCode="0">
                  <c:v>1995</c:v>
                </c:pt>
                <c:pt idx="4" formatCode="0">
                  <c:v>1996</c:v>
                </c:pt>
                <c:pt idx="5" formatCode="0">
                  <c:v>1997</c:v>
                </c:pt>
                <c:pt idx="6" formatCode="0">
                  <c:v>1998</c:v>
                </c:pt>
                <c:pt idx="7" formatCode="0">
                  <c:v>1999</c:v>
                </c:pt>
                <c:pt idx="8" formatCode="0">
                  <c:v>2000</c:v>
                </c:pt>
                <c:pt idx="9" formatCode="0">
                  <c:v>2001</c:v>
                </c:pt>
                <c:pt idx="10" formatCode="0">
                  <c:v>2002</c:v>
                </c:pt>
                <c:pt idx="11" formatCode="0">
                  <c:v>2003</c:v>
                </c:pt>
                <c:pt idx="12" formatCode="0">
                  <c:v>2004</c:v>
                </c:pt>
                <c:pt idx="13" formatCode="0">
                  <c:v>2005</c:v>
                </c:pt>
                <c:pt idx="14" formatCode="0">
                  <c:v>2006</c:v>
                </c:pt>
                <c:pt idx="15" formatCode="0">
                  <c:v>2007</c:v>
                </c:pt>
                <c:pt idx="16" formatCode="0">
                  <c:v>2008</c:v>
                </c:pt>
                <c:pt idx="17" formatCode="0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 formatCode="0">
                  <c:v>2015</c:v>
                </c:pt>
                <c:pt idx="24" formatCode="0">
                  <c:v>2016</c:v>
                </c:pt>
                <c:pt idx="25" formatCode="0">
                  <c:v>2017</c:v>
                </c:pt>
                <c:pt idx="26" formatCode="0">
                  <c:v>2018</c:v>
                </c:pt>
                <c:pt idx="27" formatCode="0">
                  <c:v>2019</c:v>
                </c:pt>
                <c:pt idx="28" formatCode="0">
                  <c:v>2020</c:v>
                </c:pt>
                <c:pt idx="29" formatCode="0">
                  <c:v>2021</c:v>
                </c:pt>
                <c:pt idx="30" formatCode="0">
                  <c:v>2022</c:v>
                </c:pt>
              </c:numCache>
            </c:numRef>
          </c:cat>
          <c:val>
            <c:numRef>
              <c:f>'Figure 1'!$B$15:$B$45</c:f>
              <c:numCache>
                <c:formatCode>#,##0</c:formatCode>
                <c:ptCount val="31"/>
                <c:pt idx="0">
                  <c:v>435238</c:v>
                </c:pt>
                <c:pt idx="1">
                  <c:v>450604</c:v>
                </c:pt>
                <c:pt idx="2">
                  <c:v>463328</c:v>
                </c:pt>
                <c:pt idx="3">
                  <c:v>464511</c:v>
                </c:pt>
                <c:pt idx="4">
                  <c:v>468804</c:v>
                </c:pt>
                <c:pt idx="5">
                  <c:v>469233</c:v>
                </c:pt>
                <c:pt idx="6">
                  <c:v>469480</c:v>
                </c:pt>
                <c:pt idx="7">
                  <c:v>472787</c:v>
                </c:pt>
                <c:pt idx="8">
                  <c:v>477607</c:v>
                </c:pt>
                <c:pt idx="9">
                  <c:v>462520</c:v>
                </c:pt>
                <c:pt idx="10">
                  <c:v>459318</c:v>
                </c:pt>
                <c:pt idx="11">
                  <c:v>456903</c:v>
                </c:pt>
                <c:pt idx="12">
                  <c:v>454463</c:v>
                </c:pt>
                <c:pt idx="13">
                  <c:v>452237</c:v>
                </c:pt>
                <c:pt idx="14">
                  <c:v>435634</c:v>
                </c:pt>
                <c:pt idx="15">
                  <c:v>420951</c:v>
                </c:pt>
                <c:pt idx="16">
                  <c:v>451203</c:v>
                </c:pt>
                <c:pt idx="17">
                  <c:v>456522</c:v>
                </c:pt>
                <c:pt idx="18">
                  <c:v>467044</c:v>
                </c:pt>
                <c:pt idx="19">
                  <c:v>453197</c:v>
                </c:pt>
                <c:pt idx="20">
                  <c:v>448232</c:v>
                </c:pt>
                <c:pt idx="21">
                  <c:v>394125</c:v>
                </c:pt>
                <c:pt idx="22">
                  <c:v>386314</c:v>
                </c:pt>
                <c:pt idx="23">
                  <c:v>385673</c:v>
                </c:pt>
                <c:pt idx="24">
                  <c:v>386944</c:v>
                </c:pt>
                <c:pt idx="25">
                  <c:v>391895</c:v>
                </c:pt>
                <c:pt idx="26">
                  <c:v>415482</c:v>
                </c:pt>
                <c:pt idx="27">
                  <c:v>419370</c:v>
                </c:pt>
                <c:pt idx="28">
                  <c:v>430920</c:v>
                </c:pt>
                <c:pt idx="29">
                  <c:v>440738</c:v>
                </c:pt>
                <c:pt idx="30">
                  <c:v>430520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'Figure 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55F-4F82-BF05-62151E1CE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marker val="1"/>
        <c:smooth val="0"/>
        <c:axId val="93829372"/>
        <c:axId val="22358103"/>
      </c:lineChart>
      <c:lineChart>
        <c:grouping val="standard"/>
        <c:varyColors val="0"/>
        <c:ser>
          <c:idx val="1"/>
          <c:order val="1"/>
          <c:spPr>
            <a:ln w="28800">
              <a:solidFill>
                <a:srgbClr val="FF8D7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1'!$A$15:$A$45</c:f>
              <c:numCache>
                <c:formatCode>General</c:formatCode>
                <c:ptCount val="31"/>
                <c:pt idx="0">
                  <c:v>1992</c:v>
                </c:pt>
                <c:pt idx="1">
                  <c:v>1993</c:v>
                </c:pt>
                <c:pt idx="2" formatCode="0">
                  <c:v>1994</c:v>
                </c:pt>
                <c:pt idx="3" formatCode="0">
                  <c:v>1995</c:v>
                </c:pt>
                <c:pt idx="4" formatCode="0">
                  <c:v>1996</c:v>
                </c:pt>
                <c:pt idx="5" formatCode="0">
                  <c:v>1997</c:v>
                </c:pt>
                <c:pt idx="6" formatCode="0">
                  <c:v>1998</c:v>
                </c:pt>
                <c:pt idx="7" formatCode="0">
                  <c:v>1999</c:v>
                </c:pt>
                <c:pt idx="8" formatCode="0">
                  <c:v>2000</c:v>
                </c:pt>
                <c:pt idx="9" formatCode="0">
                  <c:v>2001</c:v>
                </c:pt>
                <c:pt idx="10" formatCode="0">
                  <c:v>2002</c:v>
                </c:pt>
                <c:pt idx="11" formatCode="0">
                  <c:v>2003</c:v>
                </c:pt>
                <c:pt idx="12" formatCode="0">
                  <c:v>2004</c:v>
                </c:pt>
                <c:pt idx="13" formatCode="0">
                  <c:v>2005</c:v>
                </c:pt>
                <c:pt idx="14" formatCode="0">
                  <c:v>2006</c:v>
                </c:pt>
                <c:pt idx="15" formatCode="0">
                  <c:v>2007</c:v>
                </c:pt>
                <c:pt idx="16" formatCode="0">
                  <c:v>2008</c:v>
                </c:pt>
                <c:pt idx="17" formatCode="0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 formatCode="0">
                  <c:v>2015</c:v>
                </c:pt>
                <c:pt idx="24" formatCode="0">
                  <c:v>2016</c:v>
                </c:pt>
                <c:pt idx="25" formatCode="0">
                  <c:v>2017</c:v>
                </c:pt>
                <c:pt idx="26" formatCode="0">
                  <c:v>2018</c:v>
                </c:pt>
                <c:pt idx="27" formatCode="0">
                  <c:v>2019</c:v>
                </c:pt>
                <c:pt idx="28" formatCode="0">
                  <c:v>2020</c:v>
                </c:pt>
                <c:pt idx="29" formatCode="0">
                  <c:v>2021</c:v>
                </c:pt>
                <c:pt idx="30" formatCode="0">
                  <c:v>2022</c:v>
                </c:pt>
              </c:numCache>
            </c:numRef>
          </c:cat>
          <c:val>
            <c:numRef>
              <c:f>'Figure 1'!$C$15:$C$45</c:f>
              <c:numCache>
                <c:formatCode>#,##0</c:formatCode>
                <c:ptCount val="31"/>
                <c:pt idx="0">
                  <c:v>1202628</c:v>
                </c:pt>
                <c:pt idx="1">
                  <c:v>1239253</c:v>
                </c:pt>
                <c:pt idx="2">
                  <c:v>1296195</c:v>
                </c:pt>
                <c:pt idx="3">
                  <c:v>1314764</c:v>
                </c:pt>
                <c:pt idx="4">
                  <c:v>1323966</c:v>
                </c:pt>
                <c:pt idx="5">
                  <c:v>1337377</c:v>
                </c:pt>
                <c:pt idx="6">
                  <c:v>1353760</c:v>
                </c:pt>
                <c:pt idx="7">
                  <c:v>1366178</c:v>
                </c:pt>
                <c:pt idx="8">
                  <c:v>1367191</c:v>
                </c:pt>
                <c:pt idx="9">
                  <c:v>1344108</c:v>
                </c:pt>
                <c:pt idx="10">
                  <c:v>1349240</c:v>
                </c:pt>
                <c:pt idx="11">
                  <c:v>1358193</c:v>
                </c:pt>
                <c:pt idx="12">
                  <c:v>1350351</c:v>
                </c:pt>
                <c:pt idx="13">
                  <c:v>1349886</c:v>
                </c:pt>
                <c:pt idx="14">
                  <c:v>1336885</c:v>
                </c:pt>
                <c:pt idx="15">
                  <c:v>1314564</c:v>
                </c:pt>
                <c:pt idx="16">
                  <c:v>1349110</c:v>
                </c:pt>
                <c:pt idx="17">
                  <c:v>1370485</c:v>
                </c:pt>
                <c:pt idx="18">
                  <c:v>1323916</c:v>
                </c:pt>
                <c:pt idx="19">
                  <c:v>1299585</c:v>
                </c:pt>
                <c:pt idx="20">
                  <c:v>1293272</c:v>
                </c:pt>
                <c:pt idx="21">
                  <c:v>1242991</c:v>
                </c:pt>
                <c:pt idx="22">
                  <c:v>1236017</c:v>
                </c:pt>
                <c:pt idx="23">
                  <c:v>1238879</c:v>
                </c:pt>
                <c:pt idx="24">
                  <c:v>1242382</c:v>
                </c:pt>
                <c:pt idx="25">
                  <c:v>1256915</c:v>
                </c:pt>
                <c:pt idx="26">
                  <c:v>1262956</c:v>
                </c:pt>
                <c:pt idx="27">
                  <c:v>1254323</c:v>
                </c:pt>
                <c:pt idx="28">
                  <c:v>1277014</c:v>
                </c:pt>
                <c:pt idx="29">
                  <c:v>1279316</c:v>
                </c:pt>
                <c:pt idx="30">
                  <c:v>1247251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'Figure 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355F-4F82-BF05-62151E1CE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marker val="1"/>
        <c:smooth val="0"/>
        <c:axId val="64654716"/>
        <c:axId val="80506655"/>
      </c:lineChart>
      <c:catAx>
        <c:axId val="938293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crossAx val="22358103"/>
        <c:crosses val="autoZero"/>
        <c:auto val="1"/>
        <c:lblAlgn val="ctr"/>
        <c:lblOffset val="100"/>
        <c:noMultiLvlLbl val="0"/>
      </c:catAx>
      <c:valAx>
        <c:axId val="22358103"/>
        <c:scaling>
          <c:orientation val="minMax"/>
          <c:max val="600000"/>
          <c:min val="200000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title>
          <c:tx>
            <c:rich>
              <a:bodyPr rot="-5400000"/>
              <a:lstStyle/>
              <a:p>
                <a:pPr>
                  <a:defRPr/>
                </a:pPr>
                <a:r>
                  <a:rPr lang="fr-FR">
                    <a:solidFill>
                      <a:srgbClr val="00AC8C"/>
                    </a:solidFill>
                  </a:rPr>
                  <a:t>Nouvelle-Aquitaine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\ * #\ ##0\ ;\-* #\ ##0\ ;\ * \-#\ ;\ @\ " sourceLinked="0"/>
        <c:majorTickMark val="none"/>
        <c:minorTickMark val="none"/>
        <c:tickLblPos val="nextTo"/>
        <c:spPr>
          <a:ln w="6480">
            <a:noFill/>
          </a:ln>
        </c:spPr>
        <c:crossAx val="93829372"/>
        <c:crosses val="autoZero"/>
        <c:crossBetween val="between"/>
      </c:valAx>
      <c:catAx>
        <c:axId val="646547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506655"/>
        <c:crosses val="autoZero"/>
        <c:auto val="1"/>
        <c:lblAlgn val="ctr"/>
        <c:lblOffset val="100"/>
        <c:noMultiLvlLbl val="0"/>
      </c:catAx>
      <c:valAx>
        <c:axId val="80506655"/>
        <c:scaling>
          <c:orientation val="minMax"/>
          <c:max val="1400000"/>
          <c:min val="1000000"/>
        </c:scaling>
        <c:delete val="0"/>
        <c:axPos val="r"/>
        <c:title>
          <c:tx>
            <c:rich>
              <a:bodyPr rot="-5400000"/>
              <a:lstStyle/>
              <a:p>
                <a:pPr>
                  <a:defRPr/>
                </a:pPr>
                <a:r>
                  <a:rPr lang="fr-FR">
                    <a:solidFill>
                      <a:srgbClr val="FF8D7E"/>
                    </a:solidFill>
                  </a:rPr>
                  <a:t>France métropolitaine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sz="800">
                <a:latin typeface="+mn-lt"/>
              </a:defRPr>
            </a:pPr>
            <a:endParaRPr lang="fr-FR"/>
          </a:p>
        </c:txPr>
        <c:crossAx val="64654716"/>
        <c:crosses val="max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  <a:round/>
    </a:ln>
  </c:spPr>
  <c:txPr>
    <a:bodyPr/>
    <a:lstStyle/>
    <a:p>
      <a:pPr>
        <a:defRPr sz="9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0.25013043154207398"/>
          <c:y val="4.3178277320276001E-2"/>
          <c:w val="0.692181560706566"/>
          <c:h val="0.7746159131846723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AC8C"/>
            </a:solidFill>
            <a:ln w="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5770B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1-A2FA-42EF-9B92-5ABDF233810D}"/>
              </c:ext>
            </c:extLst>
          </c:dPt>
          <c:dPt>
            <c:idx val="2"/>
            <c:invertIfNegative val="0"/>
            <c:bubble3D val="0"/>
            <c:spPr>
              <a:solidFill>
                <a:srgbClr val="5770B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3-A2FA-42EF-9B92-5ABDF233810D}"/>
              </c:ext>
            </c:extLst>
          </c:dPt>
          <c:dPt>
            <c:idx val="9"/>
            <c:invertIfNegative val="0"/>
            <c:bubble3D val="0"/>
            <c:spPr>
              <a:solidFill>
                <a:srgbClr val="5770B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5-A2FA-42EF-9B92-5ABDF233810D}"/>
              </c:ext>
            </c:extLst>
          </c:dPt>
          <c:dLbls>
            <c:dLbl>
              <c:idx val="1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FA-42EF-9B92-5ABDF233810D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FA-42EF-9B92-5ABDF233810D}"/>
                </c:ext>
              </c:extLst>
            </c:dLbl>
            <c:dLbl>
              <c:idx val="9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FA-42EF-9B92-5ABDF233810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'Figure 10'!$A$38:$A$47</c:f>
              <c:strCache>
                <c:ptCount val="10"/>
                <c:pt idx="0">
                  <c:v>Portugal</c:v>
                </c:pt>
                <c:pt idx="1">
                  <c:v>Bosnie-Herzégovine</c:v>
                </c:pt>
                <c:pt idx="2">
                  <c:v>Macédoine du nord</c:v>
                </c:pt>
                <c:pt idx="3">
                  <c:v>Bulgarie</c:v>
                </c:pt>
                <c:pt idx="4">
                  <c:v>France</c:v>
                </c:pt>
                <c:pt idx="5">
                  <c:v>Espagne</c:v>
                </c:pt>
                <c:pt idx="6">
                  <c:v>Italie</c:v>
                </c:pt>
                <c:pt idx="7">
                  <c:v>Grèce</c:v>
                </c:pt>
                <c:pt idx="8">
                  <c:v>Roumanie</c:v>
                </c:pt>
                <c:pt idx="9">
                  <c:v>Turquie</c:v>
                </c:pt>
              </c:strCache>
            </c:strRef>
          </c:cat>
          <c:val>
            <c:numRef>
              <c:f>'Figure 10'!$B$38:$B$47</c:f>
              <c:numCache>
                <c:formatCode>_-* #\ ##0_-;\-* #\ ##0_-;_-* \-??_-;_-@_-</c:formatCode>
                <c:ptCount val="10"/>
                <c:pt idx="0">
                  <c:v>250.69</c:v>
                </c:pt>
                <c:pt idx="1">
                  <c:v>327.95</c:v>
                </c:pt>
                <c:pt idx="2">
                  <c:v>498</c:v>
                </c:pt>
                <c:pt idx="3">
                  <c:v>789.48</c:v>
                </c:pt>
                <c:pt idx="4">
                  <c:v>1620.46</c:v>
                </c:pt>
                <c:pt idx="5">
                  <c:v>2168.02</c:v>
                </c:pt>
                <c:pt idx="6">
                  <c:v>4659</c:v>
                </c:pt>
                <c:pt idx="7">
                  <c:v>5420.7</c:v>
                </c:pt>
                <c:pt idx="8">
                  <c:v>7854.9</c:v>
                </c:pt>
                <c:pt idx="9" formatCode="#,##0">
                  <c:v>13183.61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FA-42EF-9B92-5ABDF2338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8"/>
        <c:axId val="48708261"/>
        <c:axId val="5901428"/>
      </c:barChart>
      <c:catAx>
        <c:axId val="48708261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50" baseline="0"/>
            </a:pPr>
            <a:endParaRPr lang="fr-FR"/>
          </a:p>
        </c:txPr>
        <c:crossAx val="5901428"/>
        <c:crosses val="autoZero"/>
        <c:auto val="1"/>
        <c:lblAlgn val="ctr"/>
        <c:lblOffset val="100"/>
        <c:noMultiLvlLbl val="0"/>
      </c:catAx>
      <c:valAx>
        <c:axId val="590142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-* #\ ##0_-;\-* #\ ##0_-;_-* \-??_-;_-@_-" sourceLinked="0"/>
        <c:majorTickMark val="none"/>
        <c:minorTickMark val="none"/>
        <c:tickLblPos val="nextTo"/>
        <c:spPr>
          <a:ln w="6480">
            <a:noFill/>
          </a:ln>
        </c:spPr>
        <c:crossAx val="48708261"/>
        <c:crossesAt val="0"/>
        <c:crossBetween val="between"/>
        <c:dispUnits>
          <c:builtInUnit val="thousands"/>
          <c:dispUnitsLbl>
            <c:layout/>
          </c:dispUnitsLbl>
        </c:dispUnits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  <a:round/>
    </a:ln>
  </c:spPr>
  <c:txPr>
    <a:bodyPr/>
    <a:lstStyle/>
    <a:p>
      <a:pPr>
        <a:defRPr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0.18131035033117901"/>
          <c:y val="4.3178277320276001E-2"/>
          <c:w val="0.76091293591892095"/>
          <c:h val="0.8134876474515909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AC8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'Figure 11'!$H$37:$H$43</c:f>
              <c:strCache>
                <c:ptCount val="7"/>
                <c:pt idx="0">
                  <c:v>Autres</c:v>
                </c:pt>
                <c:pt idx="1">
                  <c:v>Portugal</c:v>
                </c:pt>
                <c:pt idx="2">
                  <c:v>Chypre</c:v>
                </c:pt>
                <c:pt idx="3">
                  <c:v>France</c:v>
                </c:pt>
                <c:pt idx="4">
                  <c:v>Italie</c:v>
                </c:pt>
                <c:pt idx="5">
                  <c:v>Espagne</c:v>
                </c:pt>
                <c:pt idx="6">
                  <c:v>Grèce</c:v>
                </c:pt>
              </c:strCache>
            </c:strRef>
          </c:cat>
          <c:val>
            <c:numRef>
              <c:f>'Figure 11'!$I$37:$I$43</c:f>
              <c:numCache>
                <c:formatCode>General</c:formatCode>
                <c:ptCount val="7"/>
                <c:pt idx="0">
                  <c:v>94.5</c:v>
                </c:pt>
                <c:pt idx="1">
                  <c:v>24.76</c:v>
                </c:pt>
                <c:pt idx="2">
                  <c:v>43.07</c:v>
                </c:pt>
                <c:pt idx="3">
                  <c:v>305.26</c:v>
                </c:pt>
                <c:pt idx="4">
                  <c:v>448.87</c:v>
                </c:pt>
                <c:pt idx="5">
                  <c:v>622.83000000000004</c:v>
                </c:pt>
                <c:pt idx="6">
                  <c:v>715.11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A-409C-82F3-975509460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8"/>
        <c:axId val="46900643"/>
        <c:axId val="27982585"/>
      </c:barChart>
      <c:catAx>
        <c:axId val="46900643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crossAx val="27982585"/>
        <c:crosses val="autoZero"/>
        <c:auto val="1"/>
        <c:lblAlgn val="ctr"/>
        <c:lblOffset val="100"/>
        <c:noMultiLvlLbl val="0"/>
      </c:catAx>
      <c:valAx>
        <c:axId val="2798258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crossAx val="46900643"/>
        <c:crossesAt val="0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  <a:round/>
    </a:ln>
  </c:spPr>
  <c:txPr>
    <a:bodyPr/>
    <a:lstStyle/>
    <a:p>
      <a:pPr>
        <a:defRPr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9.1955835962145099E-2"/>
          <c:y val="9.76913210773835E-2"/>
          <c:w val="0.87657728706624605"/>
          <c:h val="0.621846943138092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11'!$C$58:$C$58</c:f>
              <c:strCache>
                <c:ptCount val="1"/>
                <c:pt idx="0">
                  <c:v>Collecte</c:v>
                </c:pt>
              </c:strCache>
            </c:strRef>
          </c:tx>
          <c:spPr>
            <a:solidFill>
              <a:srgbClr val="00AC8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'Figure 11'!$A$59:$A$67</c:f>
              <c:strCache>
                <c:ptCount val="9"/>
                <c:pt idx="0">
                  <c:v>Greece</c:v>
                </c:pt>
                <c:pt idx="1">
                  <c:v>Spain</c:v>
                </c:pt>
                <c:pt idx="2">
                  <c:v>Italy</c:v>
                </c:pt>
                <c:pt idx="3">
                  <c:v>Romania</c:v>
                </c:pt>
                <c:pt idx="4">
                  <c:v>France</c:v>
                </c:pt>
                <c:pt idx="5">
                  <c:v>Portugal</c:v>
                </c:pt>
                <c:pt idx="6">
                  <c:v>Bulgaria</c:v>
                </c:pt>
                <c:pt idx="7">
                  <c:v>Cyprus</c:v>
                </c:pt>
                <c:pt idx="8">
                  <c:v>North Macedonia</c:v>
                </c:pt>
              </c:strCache>
            </c:strRef>
          </c:cat>
          <c:val>
            <c:numRef>
              <c:f>'Figure 11'!$C$59:$C$67</c:f>
              <c:numCache>
                <c:formatCode>General</c:formatCode>
                <c:ptCount val="9"/>
                <c:pt idx="0">
                  <c:v>708</c:v>
                </c:pt>
                <c:pt idx="1">
                  <c:v>521.15</c:v>
                </c:pt>
                <c:pt idx="2">
                  <c:v>449.67</c:v>
                </c:pt>
                <c:pt idx="3">
                  <c:v>22.02</c:v>
                </c:pt>
                <c:pt idx="4">
                  <c:v>313.86</c:v>
                </c:pt>
                <c:pt idx="5">
                  <c:v>26.03</c:v>
                </c:pt>
                <c:pt idx="6">
                  <c:v>23.29</c:v>
                </c:pt>
                <c:pt idx="7">
                  <c:v>43.24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F-418B-A9FA-0B460BF4E92F}"/>
            </c:ext>
          </c:extLst>
        </c:ser>
        <c:ser>
          <c:idx val="1"/>
          <c:order val="1"/>
          <c:tx>
            <c:strRef>
              <c:f>'Figure 11'!$D$58:$D$58</c:f>
              <c:strCache>
                <c:ptCount val="1"/>
                <c:pt idx="0">
                  <c:v>dont non collecté</c:v>
                </c:pt>
              </c:strCache>
            </c:strRef>
          </c:tx>
          <c:spPr>
            <a:solidFill>
              <a:srgbClr val="5770B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'Figure 11'!$A$59:$A$67</c:f>
              <c:strCache>
                <c:ptCount val="9"/>
                <c:pt idx="0">
                  <c:v>Greece</c:v>
                </c:pt>
                <c:pt idx="1">
                  <c:v>Spain</c:v>
                </c:pt>
                <c:pt idx="2">
                  <c:v>Italy</c:v>
                </c:pt>
                <c:pt idx="3">
                  <c:v>Romania</c:v>
                </c:pt>
                <c:pt idx="4">
                  <c:v>France</c:v>
                </c:pt>
                <c:pt idx="5">
                  <c:v>Portugal</c:v>
                </c:pt>
                <c:pt idx="6">
                  <c:v>Bulgaria</c:v>
                </c:pt>
                <c:pt idx="7">
                  <c:v>Cyprus</c:v>
                </c:pt>
                <c:pt idx="8">
                  <c:v>North Macedonia</c:v>
                </c:pt>
              </c:strCache>
            </c:strRef>
          </c:cat>
          <c:val>
            <c:numRef>
              <c:f>'Figure 11'!$D$59:$D$67</c:f>
              <c:numCache>
                <c:formatCode>General</c:formatCode>
                <c:ptCount val="9"/>
                <c:pt idx="0">
                  <c:v>243.64999999999998</c:v>
                </c:pt>
                <c:pt idx="1">
                  <c:v>39.149999999999977</c:v>
                </c:pt>
                <c:pt idx="2">
                  <c:v>27.430000000000007</c:v>
                </c:pt>
                <c:pt idx="3">
                  <c:v>397.68</c:v>
                </c:pt>
                <c:pt idx="4">
                  <c:v>32.509999999999991</c:v>
                </c:pt>
                <c:pt idx="5">
                  <c:v>47.900000000000006</c:v>
                </c:pt>
                <c:pt idx="6">
                  <c:v>47.080000000000005</c:v>
                </c:pt>
                <c:pt idx="7">
                  <c:v>1.2100000000000009</c:v>
                </c:pt>
                <c:pt idx="8">
                  <c:v>35.86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EF-418B-A9FA-0B460BF4E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67001"/>
        <c:axId val="38036917"/>
      </c:barChart>
      <c:catAx>
        <c:axId val="406700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fr-FR"/>
          </a:p>
        </c:txPr>
        <c:crossAx val="38036917"/>
        <c:crosses val="autoZero"/>
        <c:auto val="1"/>
        <c:lblAlgn val="ctr"/>
        <c:lblOffset val="100"/>
        <c:noMultiLvlLbl val="0"/>
      </c:catAx>
      <c:valAx>
        <c:axId val="3803691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fr-FR"/>
          </a:p>
        </c:txPr>
        <c:crossAx val="4067001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66052449693788295"/>
          <c:y val="0.111581476044308"/>
          <c:w val="0.22617300962379699"/>
          <c:h val="0.18785355220427999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sz="900" b="0" strike="noStrike" spc="-1">
              <a:solidFill>
                <a:srgbClr val="595959"/>
              </a:solidFill>
              <a:latin typeface="Calibri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9.9813357137060799E-2"/>
          <c:y val="0.15536639526276799"/>
          <c:w val="0.85380994887608497"/>
          <c:h val="0.74996299037749803"/>
        </c:manualLayout>
      </c:layout>
      <c:lineChart>
        <c:grouping val="standard"/>
        <c:varyColors val="0"/>
        <c:ser>
          <c:idx val="0"/>
          <c:order val="0"/>
          <c:tx>
            <c:strRef>
              <c:f>'Historique production laitière'!$A$14:$A$14</c:f>
              <c:strCache>
                <c:ptCount val="1"/>
                <c:pt idx="0">
                  <c:v>Livraisons à l'industrie (hl)</c:v>
                </c:pt>
              </c:strCache>
            </c:strRef>
          </c:tx>
          <c:spPr>
            <a:ln w="38160">
              <a:solidFill>
                <a:srgbClr val="5770BE"/>
              </a:solidFill>
              <a:round/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D3BA-42DD-BDCD-01AD3128CE56}"/>
              </c:ext>
            </c:extLst>
          </c:dPt>
          <c:dLbls>
            <c:dLbl>
              <c:idx val="7"/>
              <c:layout>
                <c:manualLayout>
                  <c:x val="4.8044334213594081E-2"/>
                  <c:y val="1.6959378180808688E-2"/>
                </c:manualLayout>
              </c:layout>
              <c:tx>
                <c:rich>
                  <a:bodyPr/>
                  <a:lstStyle/>
                  <a:p>
                    <a:r>
                      <a:rPr lang="en-US" sz="1200" baseline="0">
                        <a:solidFill>
                          <a:srgbClr val="5770BA"/>
                        </a:solidFill>
                        <a:latin typeface="Marianne" panose="02000000000000000000" pitchFamily="50" charset="0"/>
                      </a:rPr>
                      <a:t>Livraisons à l'industrie</a:t>
                    </a:r>
                  </a:p>
                </c:rich>
              </c:tx>
              <c:spPr/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440011419598883"/>
                      <c:h val="5.034925922498791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3BA-42DD-BDCD-01AD3128CE56}"/>
                </c:ext>
              </c:extLst>
            </c:dLbl>
            <c:spPr>
              <a:noFill/>
              <a:ln>
                <a:noFill/>
              </a:ln>
              <a:effectLst/>
            </c:sp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'Historique production laitière'!$M$13:$X$13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'Historique production laitière'!$M$14:$X$14</c:f>
              <c:numCache>
                <c:formatCode>#,##0</c:formatCode>
                <c:ptCount val="12"/>
                <c:pt idx="0">
                  <c:v>485835</c:v>
                </c:pt>
                <c:pt idx="1">
                  <c:v>486650</c:v>
                </c:pt>
                <c:pt idx="2">
                  <c:v>485627</c:v>
                </c:pt>
                <c:pt idx="3">
                  <c:v>463772</c:v>
                </c:pt>
                <c:pt idx="4">
                  <c:v>505359</c:v>
                </c:pt>
                <c:pt idx="5">
                  <c:v>632462</c:v>
                </c:pt>
                <c:pt idx="6">
                  <c:v>652740</c:v>
                </c:pt>
                <c:pt idx="7">
                  <c:v>652963</c:v>
                </c:pt>
                <c:pt idx="8" formatCode="General">
                  <c:v>673230</c:v>
                </c:pt>
                <c:pt idx="9">
                  <c:v>679973</c:v>
                </c:pt>
                <c:pt idx="10">
                  <c:v>698250</c:v>
                </c:pt>
                <c:pt idx="11">
                  <c:v>658790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A-42DD-BDCD-01AD3128CE56}"/>
            </c:ext>
          </c:extLst>
        </c:ser>
        <c:ser>
          <c:idx val="1"/>
          <c:order val="1"/>
          <c:tx>
            <c:strRef>
              <c:f>'Historique production laitière'!$A$15:$A$15</c:f>
              <c:strCache>
                <c:ptCount val="1"/>
                <c:pt idx="0">
                  <c:v>Fabrication de produits fermiers (hl)</c:v>
                </c:pt>
              </c:strCache>
            </c:strRef>
          </c:tx>
          <c:spPr>
            <a:ln w="38160">
              <a:solidFill>
                <a:srgbClr val="FF8D7E"/>
              </a:solidFill>
              <a:round/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2-D3BA-42DD-BDCD-01AD3128CE56}"/>
              </c:ext>
            </c:extLst>
          </c:dPt>
          <c:dLbls>
            <c:dLbl>
              <c:idx val="7"/>
              <c:layout>
                <c:manualLayout>
                  <c:x val="-0.18135244926605293"/>
                  <c:y val="-5.3450130059734945E-2"/>
                </c:manualLayout>
              </c:layout>
              <c:tx>
                <c:rich>
                  <a:bodyPr/>
                  <a:lstStyle/>
                  <a:p>
                    <a:r>
                      <a:rPr lang="en-US" sz="1200" baseline="0">
                        <a:solidFill>
                          <a:srgbClr val="FF8D7E"/>
                        </a:solidFill>
                        <a:latin typeface="Marianne" panose="02000000000000000000" pitchFamily="50" charset="0"/>
                      </a:rPr>
                      <a:t>Fabrication de produits fermiers</a:t>
                    </a:r>
                  </a:p>
                </c:rich>
              </c:tx>
              <c:spPr/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>
                    <c:manualLayout>
                      <c:w val="0.33879356695929386"/>
                      <c:h val="9.474435293996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D3BA-42DD-BDCD-01AD3128CE56}"/>
                </c:ext>
              </c:extLst>
            </c:dLbl>
            <c:spPr>
              <a:noFill/>
              <a:ln>
                <a:noFill/>
              </a:ln>
              <a:effectLst/>
            </c:sp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'Historique production laitière'!$M$13:$X$13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'Historique production laitière'!$M$15:$X$15</c:f>
              <c:numCache>
                <c:formatCode>#,##0</c:formatCode>
                <c:ptCount val="12"/>
                <c:pt idx="0">
                  <c:v>80255</c:v>
                </c:pt>
                <c:pt idx="1">
                  <c:v>79730</c:v>
                </c:pt>
                <c:pt idx="2">
                  <c:v>79725</c:v>
                </c:pt>
                <c:pt idx="3">
                  <c:v>76560</c:v>
                </c:pt>
                <c:pt idx="4">
                  <c:v>83015</c:v>
                </c:pt>
                <c:pt idx="5">
                  <c:v>91874</c:v>
                </c:pt>
                <c:pt idx="6">
                  <c:v>102755</c:v>
                </c:pt>
                <c:pt idx="7">
                  <c:v>105475</c:v>
                </c:pt>
                <c:pt idx="8" formatCode="General">
                  <c:v>97710</c:v>
                </c:pt>
                <c:pt idx="9">
                  <c:v>98152</c:v>
                </c:pt>
                <c:pt idx="10">
                  <c:v>160710</c:v>
                </c:pt>
                <c:pt idx="11">
                  <c:v>167720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BA-42DD-BDCD-01AD3128CE56}"/>
            </c:ext>
          </c:extLst>
        </c:ser>
        <c:ser>
          <c:idx val="2"/>
          <c:order val="2"/>
          <c:tx>
            <c:strRef>
              <c:f>'Historique production laitière'!$A$17:$A$17</c:f>
              <c:strCache>
                <c:ptCount val="1"/>
                <c:pt idx="0">
                  <c:v>Production finale (hl)</c:v>
                </c:pt>
              </c:strCache>
            </c:strRef>
          </c:tx>
          <c:spPr>
            <a:ln w="38160">
              <a:solidFill>
                <a:srgbClr val="00AC8C"/>
              </a:solidFill>
              <a:round/>
            </a:ln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4-D3BA-42DD-BDCD-01AD3128CE56}"/>
              </c:ext>
            </c:extLst>
          </c:dPt>
          <c:dLbls>
            <c:dLbl>
              <c:idx val="7"/>
              <c:layout>
                <c:manualLayout>
                  <c:x val="-9.0091475745247895E-2"/>
                  <c:y val="-5.4785684175894224E-2"/>
                </c:manualLayout>
              </c:layout>
              <c:tx>
                <c:rich>
                  <a:bodyPr/>
                  <a:lstStyle/>
                  <a:p>
                    <a:r>
                      <a:rPr lang="en-US" sz="1200" baseline="0">
                        <a:solidFill>
                          <a:srgbClr val="00AC8C"/>
                        </a:solidFill>
                        <a:latin typeface="Marianne" panose="02000000000000000000" pitchFamily="50" charset="0"/>
                      </a:rPr>
                      <a:t>Production finale</a:t>
                    </a:r>
                  </a:p>
                </c:rich>
              </c:tx>
              <c:spPr/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BA-42DD-BDCD-01AD3128CE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aseline="0">
                    <a:solidFill>
                      <a:srgbClr val="00AC8C"/>
                    </a:solidFill>
                  </a:defRPr>
                </a:pPr>
                <a:endParaRPr lang="fr-F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'Historique production laitière'!$M$13:$X$13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'Historique production laitière'!$M$17:$X$17</c:f>
              <c:numCache>
                <c:formatCode>#,##0</c:formatCode>
                <c:ptCount val="12"/>
                <c:pt idx="0">
                  <c:v>566209</c:v>
                </c:pt>
                <c:pt idx="1">
                  <c:v>566500</c:v>
                </c:pt>
                <c:pt idx="2">
                  <c:v>565467</c:v>
                </c:pt>
                <c:pt idx="3">
                  <c:v>540442</c:v>
                </c:pt>
                <c:pt idx="4">
                  <c:v>588486</c:v>
                </c:pt>
                <c:pt idx="5">
                  <c:v>724453</c:v>
                </c:pt>
                <c:pt idx="6">
                  <c:v>755610</c:v>
                </c:pt>
                <c:pt idx="7">
                  <c:v>758768</c:v>
                </c:pt>
                <c:pt idx="8" formatCode="General">
                  <c:v>772420</c:v>
                </c:pt>
                <c:pt idx="9">
                  <c:v>779505</c:v>
                </c:pt>
                <c:pt idx="10">
                  <c:v>865860</c:v>
                </c:pt>
                <c:pt idx="11">
                  <c:v>833400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BA-42DD-BDCD-01AD3128C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13933243"/>
        <c:axId val="39763251"/>
      </c:lineChart>
      <c:catAx>
        <c:axId val="1393324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240">
            <a:solidFill>
              <a:srgbClr val="969696"/>
            </a:solidFill>
            <a:round/>
          </a:ln>
        </c:spPr>
        <c:crossAx val="39763251"/>
        <c:crossesAt val="0"/>
        <c:auto val="1"/>
        <c:lblAlgn val="ctr"/>
        <c:lblOffset val="100"/>
        <c:noMultiLvlLbl val="0"/>
      </c:catAx>
      <c:valAx>
        <c:axId val="39763251"/>
        <c:scaling>
          <c:orientation val="minMax"/>
        </c:scaling>
        <c:delete val="0"/>
        <c:axPos val="l"/>
        <c:majorGridlines>
          <c:spPr>
            <a:ln w="3240">
              <a:solidFill>
                <a:srgbClr val="969696"/>
              </a:solidFill>
              <a:round/>
            </a:ln>
          </c:spPr>
        </c:majorGridlines>
        <c:title>
          <c:tx>
            <c:rich>
              <a:bodyPr rot="0"/>
              <a:lstStyle/>
              <a:p>
                <a:pPr>
                  <a:defRPr/>
                </a:pPr>
                <a:r>
                  <a:rPr lang="fr-FR"/>
                  <a:t>hl</a:t>
                </a:r>
              </a:p>
            </c:rich>
          </c:tx>
          <c:layout>
            <c:manualLayout>
              <c:xMode val="edge"/>
              <c:yMode val="edge"/>
              <c:x val="9.0034894100462601E-2"/>
              <c:y val="8.6232420429311604E-2"/>
            </c:manualLayout>
          </c:layout>
          <c:overlay val="0"/>
          <c:spPr>
            <a:noFill/>
            <a:ln w="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240">
            <a:solidFill>
              <a:srgbClr val="969696"/>
            </a:solidFill>
            <a:round/>
          </a:ln>
        </c:spPr>
        <c:txPr>
          <a:bodyPr/>
          <a:lstStyle/>
          <a:p>
            <a:pPr>
              <a:defRPr>
                <a:latin typeface="+mn-lt"/>
              </a:defRPr>
            </a:pPr>
            <a:endParaRPr lang="fr-FR"/>
          </a:p>
        </c:txPr>
        <c:crossAx val="13933243"/>
        <c:crossesAt val="1"/>
        <c:crossBetween val="midCat"/>
      </c:valAx>
      <c:spPr>
        <a:noFill/>
        <a:ln w="3240">
          <a:noFill/>
        </a:ln>
      </c:spPr>
    </c:plotArea>
    <c:plotVisOnly val="1"/>
    <c:dispBlanksAs val="gap"/>
    <c:showDLblsOverMax val="1"/>
  </c:chart>
  <c:spPr>
    <a:solidFill>
      <a:srgbClr val="FFFFFF"/>
    </a:solidFill>
    <a:ln w="6480">
      <a:noFill/>
    </a:ln>
  </c:spPr>
  <c:txPr>
    <a:bodyPr/>
    <a:lstStyle/>
    <a:p>
      <a:pPr>
        <a:defRPr sz="1200" baseline="0">
          <a:solidFill>
            <a:srgbClr val="767171"/>
          </a:solidFill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0.152424026025549"/>
          <c:y val="7.9445145018915503E-2"/>
          <c:w val="0.81607553757041995"/>
          <c:h val="0.770311655557556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'Livraisons mensuelles'!$E$8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AC8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'Livraisons mensuelles'!$A$9:$A$20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'Livraisons mensuelles'!$E$9:$E$20</c:f>
              <c:numCache>
                <c:formatCode>_-* #\ ##0_-;\-* #\ ##0_-;_-* \-??_-;_-@_-</c:formatCode>
                <c:ptCount val="12"/>
                <c:pt idx="0">
                  <c:v>11134885</c:v>
                </c:pt>
                <c:pt idx="1">
                  <c:v>10457414</c:v>
                </c:pt>
                <c:pt idx="2">
                  <c:v>11072657</c:v>
                </c:pt>
                <c:pt idx="3">
                  <c:v>10126532</c:v>
                </c:pt>
                <c:pt idx="4">
                  <c:v>8331529</c:v>
                </c:pt>
                <c:pt idx="5">
                  <c:v>5647635</c:v>
                </c:pt>
                <c:pt idx="6">
                  <c:v>3389252</c:v>
                </c:pt>
                <c:pt idx="7">
                  <c:v>784066</c:v>
                </c:pt>
                <c:pt idx="8">
                  <c:v>39724</c:v>
                </c:pt>
                <c:pt idx="9">
                  <c:v>37993</c:v>
                </c:pt>
                <c:pt idx="10">
                  <c:v>920370</c:v>
                </c:pt>
                <c:pt idx="11">
                  <c:v>6607579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D3-4372-A893-253868CB3BD9}"/>
            </c:ext>
          </c:extLst>
        </c:ser>
        <c:ser>
          <c:idx val="1"/>
          <c:order val="1"/>
          <c:tx>
            <c:strRef>
              <c:f>'Livraisons mensuelles'!$F$8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5770BA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'Livraisons mensuelles'!$A$9:$A$20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'Livraisons mensuelles'!$F$9:$F$20</c:f>
              <c:numCache>
                <c:formatCode>_-* #\ ##0_-;\-* #\ ##0_-;_-* \-??_-;_-@_-</c:formatCode>
                <c:ptCount val="12"/>
                <c:pt idx="0">
                  <c:v>11337470</c:v>
                </c:pt>
                <c:pt idx="1">
                  <c:v>10040425</c:v>
                </c:pt>
                <c:pt idx="2">
                  <c:v>10618132</c:v>
                </c:pt>
                <c:pt idx="3">
                  <c:v>9421561</c:v>
                </c:pt>
                <c:pt idx="4">
                  <c:v>7867139</c:v>
                </c:pt>
                <c:pt idx="5">
                  <c:v>5153654</c:v>
                </c:pt>
                <c:pt idx="6">
                  <c:v>2973791</c:v>
                </c:pt>
                <c:pt idx="7">
                  <c:v>705339</c:v>
                </c:pt>
                <c:pt idx="8">
                  <c:v>54934</c:v>
                </c:pt>
                <c:pt idx="9">
                  <c:v>54934</c:v>
                </c:pt>
                <c:pt idx="10">
                  <c:v>853817</c:v>
                </c:pt>
                <c:pt idx="11">
                  <c:v>5778274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D3-4372-A893-253868CB3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17"/>
        <c:axId val="59969180"/>
        <c:axId val="90643119"/>
      </c:barChart>
      <c:lineChart>
        <c:grouping val="standard"/>
        <c:varyColors val="0"/>
        <c:ser>
          <c:idx val="2"/>
          <c:order val="2"/>
          <c:tx>
            <c:strRef>
              <c:f>'Livraisons mensuelles'!$G$8</c:f>
              <c:strCache>
                <c:ptCount val="1"/>
                <c:pt idx="0">
                  <c:v>moyenne 2019-20-21</c:v>
                </c:pt>
              </c:strCache>
            </c:strRef>
          </c:tx>
          <c:spPr>
            <a:ln w="28440" cap="rnd">
              <a:solidFill>
                <a:srgbClr val="FF8D7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'Livraisons mensuelles'!$A$9:$A$20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</c:v>
                </c:pt>
                <c:pt idx="9">
                  <c:v>oct</c:v>
                </c:pt>
                <c:pt idx="10">
                  <c:v>nov</c:v>
                </c:pt>
                <c:pt idx="11">
                  <c:v>déc</c:v>
                </c:pt>
              </c:strCache>
            </c:strRef>
          </c:cat>
          <c:val>
            <c:numRef>
              <c:f>'Livraisons mensuelles'!$G$9:$G$20</c:f>
              <c:numCache>
                <c:formatCode>_-* #\ ##0_-;\-* #\ ##0_-;_-* \-??_-;_-@_-</c:formatCode>
                <c:ptCount val="12"/>
                <c:pt idx="0">
                  <c:v>11244496.666666666</c:v>
                </c:pt>
                <c:pt idx="1">
                  <c:v>10448622.333333334</c:v>
                </c:pt>
                <c:pt idx="2">
                  <c:v>10802420.333333334</c:v>
                </c:pt>
                <c:pt idx="3">
                  <c:v>9737035</c:v>
                </c:pt>
                <c:pt idx="4">
                  <c:v>7975975.666666667</c:v>
                </c:pt>
                <c:pt idx="5">
                  <c:v>5382095.666666667</c:v>
                </c:pt>
                <c:pt idx="6">
                  <c:v>3199848.6666666665</c:v>
                </c:pt>
                <c:pt idx="7">
                  <c:v>749802.33333333337</c:v>
                </c:pt>
                <c:pt idx="8">
                  <c:v>46527.666666666664</c:v>
                </c:pt>
                <c:pt idx="9">
                  <c:v>48768.666666666664</c:v>
                </c:pt>
                <c:pt idx="10">
                  <c:v>951724</c:v>
                </c:pt>
                <c:pt idx="11">
                  <c:v>6426819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3-4372-A893-253868CB3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marker val="1"/>
        <c:smooth val="0"/>
        <c:axId val="59969180"/>
        <c:axId val="90643119"/>
      </c:lineChart>
      <c:catAx>
        <c:axId val="599691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1100" baseline="0"/>
            </a:pPr>
            <a:endParaRPr lang="fr-FR"/>
          </a:p>
        </c:txPr>
        <c:crossAx val="90643119"/>
        <c:crosses val="autoZero"/>
        <c:auto val="1"/>
        <c:lblAlgn val="ctr"/>
        <c:lblOffset val="100"/>
        <c:noMultiLvlLbl val="0"/>
      </c:catAx>
      <c:valAx>
        <c:axId val="9064311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\ * #\ ##0\ ;\-* #\ ##0\ ;\ * \-#\ ;\ @\ " sourceLinked="0"/>
        <c:majorTickMark val="none"/>
        <c:minorTickMark val="none"/>
        <c:tickLblPos val="nextTo"/>
        <c:spPr>
          <a:ln w="6480">
            <a:noFill/>
          </a:ln>
        </c:spPr>
        <c:crossAx val="59969180"/>
        <c:crosses val="autoZero"/>
        <c:crossBetween val="between"/>
        <c:dispUnits>
          <c:builtInUnit val="thousands"/>
          <c:dispUnitsLbl/>
        </c:dispUnits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60520263303989197"/>
          <c:y val="8.9575081022686395E-2"/>
          <c:w val="0.34501903553299501"/>
          <c:h val="0.20179938994603369"/>
        </c:manualLayout>
      </c:layout>
      <c:overlay val="0"/>
      <c:spPr>
        <a:noFill/>
        <a:ln w="0">
          <a:noFill/>
        </a:ln>
      </c:spPr>
    </c:legend>
    <c:plotVisOnly val="1"/>
    <c:dispBlanksAs val="gap"/>
    <c:showDLblsOverMax val="1"/>
  </c:chart>
  <c:spPr>
    <a:solidFill>
      <a:srgbClr val="FFFFFF"/>
    </a:solidFill>
    <a:ln w="9360">
      <a:noFill/>
      <a:round/>
    </a:ln>
  </c:spPr>
  <c:txPr>
    <a:bodyPr/>
    <a:lstStyle/>
    <a:p>
      <a:pPr>
        <a:defRPr sz="12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3452768729601"/>
          <c:y val="7.7261984043039397E-2"/>
          <c:w val="0.86887654084435095"/>
          <c:h val="0.57833457384991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'Evolution consommation fromages'!$A$42</c:f>
              <c:strCache>
                <c:ptCount val="1"/>
                <c:pt idx="0">
                  <c:v>Pâtes pressées non cuites</c:v>
                </c:pt>
              </c:strCache>
            </c:strRef>
          </c:tx>
          <c:spPr>
            <a:solidFill>
              <a:srgbClr val="5770BE"/>
            </a:solidFill>
            <a:ln w="0">
              <a:noFill/>
            </a:ln>
          </c:spPr>
          <c:invertIfNegative val="0"/>
          <c:dPt>
            <c:idx val="7"/>
            <c:invertIfNegative val="0"/>
            <c:bubble3D val="0"/>
            <c:spPr>
              <a:solidFill>
                <a:srgbClr val="5770B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1-8C42-45FC-9910-C334D2CA926F}"/>
              </c:ext>
            </c:extLst>
          </c:dPt>
          <c:dLbls>
            <c:dLbl>
              <c:idx val="7"/>
              <c:tx>
                <c:rich>
                  <a:bodyPr/>
                  <a:lstStyle/>
                  <a:p>
                    <a:r>
                      <a:rPr lang="en-US" sz="900" b="1" strike="noStrike" spc="-1">
                        <a:solidFill>
                          <a:srgbClr val="D9D9D9"/>
                        </a:solidFill>
                        <a:latin typeface="Marianne"/>
                      </a:rPr>
                      <a:t>32 %</a:t>
                    </a:r>
                  </a:p>
                  <a:p>
                    <a:endParaRPr lang="en-US"/>
                  </a:p>
                </c:rich>
              </c:tx>
              <c:spPr/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42-45FC-9910-C334D2CA9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900" b="1" strike="noStrike" spc="-1">
                    <a:solidFill>
                      <a:srgbClr val="D9D9D9"/>
                    </a:solidFill>
                    <a:latin typeface="Marianne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'Evolution consommation fromages'!$B$34:$I$34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'Evolution consommation fromages'!$B$42:$I$42</c:f>
              <c:numCache>
                <c:formatCode>_-* #\ ##0_-;\-* #\ ##0_-;_-* \-??_-;_-@_-</c:formatCode>
                <c:ptCount val="8"/>
                <c:pt idx="0">
                  <c:v>10106</c:v>
                </c:pt>
                <c:pt idx="1">
                  <c:v>10044</c:v>
                </c:pt>
                <c:pt idx="2">
                  <c:v>11052</c:v>
                </c:pt>
                <c:pt idx="3">
                  <c:v>10719</c:v>
                </c:pt>
                <c:pt idx="4">
                  <c:v>11418</c:v>
                </c:pt>
                <c:pt idx="5">
                  <c:v>11719</c:v>
                </c:pt>
                <c:pt idx="6">
                  <c:v>11307</c:v>
                </c:pt>
                <c:pt idx="7">
                  <c:v>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42-45FC-9910-C334D2CA926F}"/>
            </c:ext>
          </c:extLst>
        </c:ser>
        <c:ser>
          <c:idx val="1"/>
          <c:order val="1"/>
          <c:tx>
            <c:strRef>
              <c:f>'Evolution consommation fromages'!$A$43</c:f>
              <c:strCache>
                <c:ptCount val="1"/>
                <c:pt idx="0">
                  <c:v>Pâtes fraiches, dont fêta et assimilés</c:v>
                </c:pt>
              </c:strCache>
            </c:strRef>
          </c:tx>
          <c:spPr>
            <a:solidFill>
              <a:srgbClr val="00AC8C"/>
            </a:solidFill>
            <a:ln w="0">
              <a:noFill/>
            </a:ln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C42-45FC-9910-C334D2CA926F}"/>
              </c:ext>
            </c:extLst>
          </c:dPt>
          <c:dLbls>
            <c:dLbl>
              <c:idx val="7"/>
              <c:tx>
                <c:rich>
                  <a:bodyPr/>
                  <a:lstStyle/>
                  <a:p>
                    <a:r>
                      <a:rPr lang="en-US" sz="900" b="0" strike="noStrike" spc="-1">
                        <a:solidFill>
                          <a:srgbClr val="D9D9D9"/>
                        </a:solidFill>
                        <a:latin typeface="Marianne"/>
                      </a:rPr>
                      <a:t>29 %</a:t>
                    </a:r>
                  </a:p>
                </c:rich>
              </c:tx>
              <c:spPr/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42-45FC-9910-C334D2CA9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900" b="1" strike="noStrike" spc="-1">
                    <a:solidFill>
                      <a:srgbClr val="D9D9D9"/>
                    </a:solidFill>
                    <a:latin typeface="Marianne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'Evolution consommation fromages'!$B$34:$I$34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'Evolution consommation fromages'!$B$43:$I$43</c:f>
              <c:numCache>
                <c:formatCode>_-* #\ ##0_-;\-* #\ ##0_-;_-* \-??_-;_-@_-</c:formatCode>
                <c:ptCount val="8"/>
                <c:pt idx="0">
                  <c:v>5177</c:v>
                </c:pt>
                <c:pt idx="1">
                  <c:v>5617</c:v>
                </c:pt>
                <c:pt idx="2">
                  <c:v>6201</c:v>
                </c:pt>
                <c:pt idx="3">
                  <c:v>6907</c:v>
                </c:pt>
                <c:pt idx="4">
                  <c:v>7382</c:v>
                </c:pt>
                <c:pt idx="5">
                  <c:v>8155</c:v>
                </c:pt>
                <c:pt idx="6">
                  <c:v>8881</c:v>
                </c:pt>
                <c:pt idx="7">
                  <c:v>8895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42-45FC-9910-C334D2CA926F}"/>
            </c:ext>
          </c:extLst>
        </c:ser>
        <c:ser>
          <c:idx val="2"/>
          <c:order val="2"/>
          <c:tx>
            <c:strRef>
              <c:f>'Evolution consommation fromages'!$A$45</c:f>
              <c:strCache>
                <c:ptCount val="1"/>
                <c:pt idx="0">
                  <c:v>Pâtes persillées, dont Roquefort</c:v>
                </c:pt>
              </c:strCache>
            </c:strRef>
          </c:tx>
          <c:spPr>
            <a:solidFill>
              <a:srgbClr val="FDCF41"/>
            </a:solidFill>
            <a:ln w="0">
              <a:noFill/>
            </a:ln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C42-45FC-9910-C334D2CA926F}"/>
              </c:ext>
            </c:extLst>
          </c:dPt>
          <c:dLbls>
            <c:dLbl>
              <c:idx val="7"/>
              <c:tx>
                <c:rich>
                  <a:bodyPr/>
                  <a:lstStyle/>
                  <a:p>
                    <a:r>
                      <a:rPr lang="en-US" sz="900" b="0" strike="noStrike" spc="-1">
                        <a:solidFill>
                          <a:srgbClr val="404040"/>
                        </a:solidFill>
                        <a:latin typeface="Marianne"/>
                      </a:rPr>
                      <a:t>24 %</a:t>
                    </a:r>
                  </a:p>
                </c:rich>
              </c:tx>
              <c:spPr/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42-45FC-9910-C334D2CA9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900" b="0" strike="noStrike" spc="-1">
                    <a:solidFill>
                      <a:srgbClr val="404040"/>
                    </a:solidFill>
                    <a:latin typeface="Marianne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'Evolution consommation fromages'!$B$34:$I$34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'Evolution consommation fromages'!$B$45:$I$45</c:f>
              <c:numCache>
                <c:formatCode>_-* #\ ##0_-;\-* #\ ##0_-;_-* \-??_-;_-@_-</c:formatCode>
                <c:ptCount val="8"/>
                <c:pt idx="0">
                  <c:v>8748</c:v>
                </c:pt>
                <c:pt idx="1">
                  <c:v>8366</c:v>
                </c:pt>
                <c:pt idx="2">
                  <c:v>8285</c:v>
                </c:pt>
                <c:pt idx="3">
                  <c:v>8097</c:v>
                </c:pt>
                <c:pt idx="4">
                  <c:v>8501</c:v>
                </c:pt>
                <c:pt idx="5">
                  <c:v>9122</c:v>
                </c:pt>
                <c:pt idx="6">
                  <c:v>8531</c:v>
                </c:pt>
                <c:pt idx="7">
                  <c:v>7586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42-45FC-9910-C334D2CA926F}"/>
            </c:ext>
          </c:extLst>
        </c:ser>
        <c:ser>
          <c:idx val="3"/>
          <c:order val="3"/>
          <c:tx>
            <c:strRef>
              <c:f>'Evolution consommation fromages'!$A$47</c:f>
              <c:strCache>
                <c:ptCount val="1"/>
                <c:pt idx="0">
                  <c:v>Pâtes molles, dont Ossau-Iraty et Pyrénées</c:v>
                </c:pt>
              </c:strCache>
            </c:strRef>
          </c:tx>
          <c:spPr>
            <a:solidFill>
              <a:srgbClr val="FF8D7E"/>
            </a:solidFill>
            <a:ln w="0">
              <a:noFill/>
            </a:ln>
          </c:spPr>
          <c:invertIfNegative val="0"/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C42-45FC-9910-C334D2CA926F}"/>
              </c:ext>
            </c:extLst>
          </c:dPt>
          <c:dLbls>
            <c:dLbl>
              <c:idx val="7"/>
              <c:tx>
                <c:rich>
                  <a:bodyPr/>
                  <a:lstStyle/>
                  <a:p>
                    <a:r>
                      <a:rPr lang="en-US" sz="900" b="0" strike="noStrike" spc="-1">
                        <a:solidFill>
                          <a:srgbClr val="404040"/>
                        </a:solidFill>
                        <a:latin typeface="Marianne"/>
                      </a:rPr>
                      <a:t>10 %</a:t>
                    </a:r>
                  </a:p>
                </c:rich>
              </c:tx>
              <c:spPr/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42-45FC-9910-C334D2CA9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900" b="0" strike="noStrike" spc="-1">
                    <a:solidFill>
                      <a:srgbClr val="404040"/>
                    </a:solidFill>
                    <a:latin typeface="Marianne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'Evolution consommation fromages'!$B$34:$I$34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'Evolution consommation fromages'!$B$47:$I$47</c:f>
              <c:numCache>
                <c:formatCode>_-* #\ ##0_-;\-* #\ ##0_-;_-* \-??_-;_-@_-</c:formatCode>
                <c:ptCount val="8"/>
                <c:pt idx="0">
                  <c:v>2152</c:v>
                </c:pt>
                <c:pt idx="1">
                  <c:v>2768</c:v>
                </c:pt>
                <c:pt idx="2">
                  <c:v>2766</c:v>
                </c:pt>
                <c:pt idx="3">
                  <c:v>2777</c:v>
                </c:pt>
                <c:pt idx="4">
                  <c:v>3238</c:v>
                </c:pt>
                <c:pt idx="5">
                  <c:v>3485</c:v>
                </c:pt>
                <c:pt idx="6">
                  <c:v>3365</c:v>
                </c:pt>
                <c:pt idx="7">
                  <c:v>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42-45FC-9910-C334D2CA926F}"/>
            </c:ext>
          </c:extLst>
        </c:ser>
        <c:ser>
          <c:idx val="4"/>
          <c:order val="4"/>
          <c:tx>
            <c:strRef>
              <c:f>'Evolution consommation fromages'!$A$50</c:f>
              <c:strCache>
                <c:ptCount val="1"/>
                <c:pt idx="0">
                  <c:v>Pâtes pressées cuites</c:v>
                </c:pt>
              </c:strCache>
            </c:strRef>
          </c:tx>
          <c:spPr>
            <a:solidFill>
              <a:srgbClr val="FDCF41">
                <a:alpha val="50000"/>
              </a:srgbClr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Marianne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'Evolution consommation fromages'!$B$34:$I$34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'Evolution consommation fromages'!$B$50:$I$50</c:f>
              <c:numCache>
                <c:formatCode>_-* #\ ##0_-;\-* #\ ##0_-;_-* \-??_-;_-@_-</c:formatCode>
                <c:ptCount val="8"/>
                <c:pt idx="0">
                  <c:v>603</c:v>
                </c:pt>
                <c:pt idx="1">
                  <c:v>634</c:v>
                </c:pt>
                <c:pt idx="2">
                  <c:v>674</c:v>
                </c:pt>
                <c:pt idx="3">
                  <c:v>780</c:v>
                </c:pt>
                <c:pt idx="4">
                  <c:v>765</c:v>
                </c:pt>
                <c:pt idx="5">
                  <c:v>865</c:v>
                </c:pt>
                <c:pt idx="6">
                  <c:v>855</c:v>
                </c:pt>
                <c:pt idx="7">
                  <c:v>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42-45FC-9910-C334D2CA926F}"/>
            </c:ext>
          </c:extLst>
        </c:ser>
        <c:ser>
          <c:idx val="5"/>
          <c:order val="5"/>
          <c:tx>
            <c:strRef>
              <c:f>'Evolution consommation fromages'!$A$51</c:f>
              <c:strCache>
                <c:ptCount val="1"/>
                <c:pt idx="0">
                  <c:v>Fondus</c:v>
                </c:pt>
              </c:strCache>
            </c:strRef>
          </c:tx>
          <c:spPr>
            <a:solidFill>
              <a:srgbClr val="00AC8C">
                <a:alpha val="50000"/>
              </a:srgbClr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Marianne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'Evolution consommation fromages'!$B$34:$I$34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'Evolution consommation fromages'!$B$51:$I$51</c:f>
              <c:numCache>
                <c:formatCode>_-* #\ ##0_-;\-* #\ ##0_-;_-* \-??_-;_-@_-</c:formatCode>
                <c:ptCount val="8"/>
                <c:pt idx="0" formatCode="#,##0">
                  <c:v>659</c:v>
                </c:pt>
                <c:pt idx="1">
                  <c:v>711</c:v>
                </c:pt>
                <c:pt idx="2" formatCode="General">
                  <c:v>623</c:v>
                </c:pt>
                <c:pt idx="3">
                  <c:v>717</c:v>
                </c:pt>
                <c:pt idx="4">
                  <c:v>630</c:v>
                </c:pt>
                <c:pt idx="5">
                  <c:v>597</c:v>
                </c:pt>
                <c:pt idx="6">
                  <c:v>664</c:v>
                </c:pt>
                <c:pt idx="7">
                  <c:v>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42-45FC-9910-C334D2CA9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6741583"/>
        <c:axId val="96435078"/>
      </c:barChart>
      <c:catAx>
        <c:axId val="4674158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Marianne"/>
              </a:defRPr>
            </a:pPr>
            <a:endParaRPr lang="fr-FR"/>
          </a:p>
        </c:txPr>
        <c:crossAx val="96435078"/>
        <c:crosses val="autoZero"/>
        <c:auto val="1"/>
        <c:lblAlgn val="ctr"/>
        <c:lblOffset val="100"/>
        <c:noMultiLvlLbl val="0"/>
      </c:catAx>
      <c:valAx>
        <c:axId val="9643507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-* #\ ##0_-;\-* #\ ##0_-;_-* \-??_-;_-@_-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Marianne"/>
              </a:defRPr>
            </a:pPr>
            <a:endParaRPr lang="fr-FR"/>
          </a:p>
        </c:txPr>
        <c:crossAx val="46741583"/>
        <c:crosses val="autoZero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8.6022049534605766E-3"/>
          <c:y val="0.73246784450451152"/>
          <c:w val="0.97327384232446024"/>
          <c:h val="0.24763165798305059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sz="900" b="0" strike="noStrike" spc="-1">
              <a:solidFill>
                <a:srgbClr val="595959"/>
              </a:solidFill>
              <a:latin typeface="Marianne"/>
            </a:defRPr>
          </a:pPr>
          <a:endParaRPr lang="fr-FR"/>
        </a:p>
      </c:txPr>
    </c:legend>
    <c:plotVisOnly val="1"/>
    <c:dispBlanksAs val="gap"/>
    <c:showDLblsOverMax val="1"/>
  </c:chart>
  <c:spPr>
    <a:solidFill>
      <a:srgbClr val="FFFFFF"/>
    </a:solidFill>
    <a:ln w="9360">
      <a:noFill/>
      <a:round/>
    </a:ln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0.11717183747196253"/>
          <c:y val="7.8524945160415444E-2"/>
          <c:w val="0.73303302146202376"/>
          <c:h val="0.88221258225937682"/>
        </c:manualLayout>
      </c:layout>
      <c:pieChart>
        <c:varyColors val="1"/>
        <c:ser>
          <c:idx val="0"/>
          <c:order val="0"/>
          <c:spPr>
            <a:solidFill>
              <a:srgbClr val="5B9BD5"/>
            </a:solidFill>
            <a:ln w="0">
              <a:solidFill>
                <a:srgbClr val="F2F2F2"/>
              </a:solidFill>
            </a:ln>
          </c:spPr>
          <c:dPt>
            <c:idx val="0"/>
            <c:bubble3D val="0"/>
            <c:spPr>
              <a:solidFill>
                <a:srgbClr val="00AC8C"/>
              </a:solidFill>
              <a:ln w="19080">
                <a:solidFill>
                  <a:srgbClr val="F2F2F2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1-B985-4637-AF96-53958EFB2FE7}"/>
              </c:ext>
            </c:extLst>
          </c:dPt>
          <c:dPt>
            <c:idx val="1"/>
            <c:bubble3D val="0"/>
            <c:spPr>
              <a:solidFill>
                <a:srgbClr val="5770BE"/>
              </a:solidFill>
              <a:ln w="19080">
                <a:solidFill>
                  <a:srgbClr val="F2F2F2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3-B985-4637-AF96-53958EFB2FE7}"/>
              </c:ext>
            </c:extLst>
          </c:dPt>
          <c:dPt>
            <c:idx val="2"/>
            <c:bubble3D val="0"/>
            <c:spPr>
              <a:solidFill>
                <a:srgbClr val="FF8D7E"/>
              </a:solidFill>
              <a:ln w="19080">
                <a:solidFill>
                  <a:srgbClr val="F2F2F2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5-B985-4637-AF96-53958EFB2FE7}"/>
              </c:ext>
            </c:extLst>
          </c:dPt>
          <c:dPt>
            <c:idx val="3"/>
            <c:bubble3D val="0"/>
            <c:spPr>
              <a:solidFill>
                <a:srgbClr val="FFE800"/>
              </a:solidFill>
              <a:ln w="19080">
                <a:solidFill>
                  <a:srgbClr val="F2F2F2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7-B985-4637-AF96-53958EFB2FE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85-4637-AF96-53958EFB2FE7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200"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85-4637-AF96-53958EFB2FE7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200"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85-4637-AF96-53958EFB2FE7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 sz="1200" baseline="0">
                      <a:solidFill>
                        <a:srgbClr val="767171"/>
                      </a:solidFill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85-4637-AF96-53958EFB2F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'Figure 2'!$A$38:$A$41</c:f>
              <c:strCache>
                <c:ptCount val="4"/>
                <c:pt idx="0">
                  <c:v>Individuel</c:v>
                </c:pt>
                <c:pt idx="1">
                  <c:v>GAEC</c:v>
                </c:pt>
                <c:pt idx="2">
                  <c:v>EARL</c:v>
                </c:pt>
                <c:pt idx="3">
                  <c:v>Autres</c:v>
                </c:pt>
              </c:strCache>
            </c:strRef>
          </c:cat>
          <c:val>
            <c:numRef>
              <c:f>'Figure 2'!$B$38:$B$41</c:f>
              <c:numCache>
                <c:formatCode>General</c:formatCode>
                <c:ptCount val="4"/>
                <c:pt idx="0">
                  <c:v>858</c:v>
                </c:pt>
                <c:pt idx="1">
                  <c:v>557</c:v>
                </c:pt>
                <c:pt idx="2">
                  <c:v>210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85-4637-AF96-53958EFB2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  <a:round/>
    </a:ln>
  </c:spPr>
  <c:txPr>
    <a:bodyPr/>
    <a:lstStyle/>
    <a:p>
      <a:pPr>
        <a:defRPr sz="10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0.20976271763843327"/>
          <c:y val="0.15397398864864395"/>
          <c:w val="0.50914741771520677"/>
          <c:h val="0.79673501237601041"/>
        </c:manualLayout>
      </c:layout>
      <c:pieChart>
        <c:varyColors val="1"/>
        <c:ser>
          <c:idx val="0"/>
          <c:order val="0"/>
          <c:spPr>
            <a:solidFill>
              <a:srgbClr val="5B9BD5"/>
            </a:solidFill>
            <a:ln w="0">
              <a:noFill/>
            </a:ln>
          </c:spPr>
          <c:dPt>
            <c:idx val="0"/>
            <c:bubble3D val="0"/>
            <c:spPr>
              <a:solidFill>
                <a:srgbClr val="00AC8C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1-E3E4-4FA1-A6A5-C24AE3AA1ADF}"/>
              </c:ext>
            </c:extLst>
          </c:dPt>
          <c:dPt>
            <c:idx val="1"/>
            <c:bubble3D val="0"/>
            <c:spPr>
              <a:solidFill>
                <a:srgbClr val="91AE4F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3-E3E4-4FA1-A6A5-C24AE3AA1ADF}"/>
              </c:ext>
            </c:extLst>
          </c:dPt>
          <c:dPt>
            <c:idx val="2"/>
            <c:bubble3D val="0"/>
            <c:spPr>
              <a:solidFill>
                <a:srgbClr val="466964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5-E3E4-4FA1-A6A5-C24AE3AA1ADF}"/>
              </c:ext>
            </c:extLst>
          </c:dPt>
          <c:dPt>
            <c:idx val="3"/>
            <c:bubble3D val="0"/>
            <c:spPr>
              <a:solidFill>
                <a:srgbClr val="FDCF41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7-E3E4-4FA1-A6A5-C24AE3AA1ADF}"/>
              </c:ext>
            </c:extLst>
          </c:dPt>
          <c:dPt>
            <c:idx val="4"/>
            <c:bubble3D val="0"/>
            <c:spPr>
              <a:solidFill>
                <a:srgbClr val="5770BA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9-E3E4-4FA1-A6A5-C24AE3AA1ADF}"/>
              </c:ext>
            </c:extLst>
          </c:dPt>
          <c:dPt>
            <c:idx val="5"/>
            <c:bubble3D val="0"/>
            <c:spPr>
              <a:solidFill>
                <a:srgbClr val="00AC8C">
                  <a:alpha val="50000"/>
                </a:srgbClr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B-E3E4-4FA1-A6A5-C24AE3AA1ADF}"/>
              </c:ext>
            </c:extLst>
          </c:dPt>
          <c:dPt>
            <c:idx val="6"/>
            <c:bubble3D val="0"/>
            <c:spPr>
              <a:solidFill>
                <a:srgbClr val="BDD7EE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D-E3E4-4FA1-A6A5-C24AE3AA1ADF}"/>
              </c:ext>
            </c:extLst>
          </c:dPt>
          <c:dPt>
            <c:idx val="7"/>
            <c:bubble3D val="0"/>
            <c:spPr>
              <a:solidFill>
                <a:srgbClr val="FFF2CC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F-E3E4-4FA1-A6A5-C24AE3AA1ADF}"/>
              </c:ext>
            </c:extLst>
          </c:dPt>
          <c:dLbls>
            <c:dLbl>
              <c:idx val="0"/>
              <c:layout>
                <c:manualLayout>
                  <c:x val="-0.16622274968093279"/>
                  <c:y val="0.1865583874391461"/>
                </c:manualLayout>
              </c:layout>
              <c:spPr/>
              <c:txPr>
                <a:bodyPr/>
                <a:lstStyle/>
                <a:p>
                  <a:pPr>
                    <a:defRPr sz="1100"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E4-4FA1-A6A5-C24AE3AA1ADF}"/>
                </c:ext>
              </c:extLst>
            </c:dLbl>
            <c:dLbl>
              <c:idx val="1"/>
              <c:layout>
                <c:manualLayout>
                  <c:x val="-0.13102851979945049"/>
                  <c:y val="-0.22400028586025103"/>
                </c:manualLayout>
              </c:layout>
              <c:spPr/>
              <c:txPr>
                <a:bodyPr/>
                <a:lstStyle/>
                <a:p>
                  <a:pPr>
                    <a:defRPr sz="1100"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E4-4FA1-A6A5-C24AE3AA1ADF}"/>
                </c:ext>
              </c:extLst>
            </c:dLbl>
            <c:dLbl>
              <c:idx val="2"/>
              <c:layout>
                <c:manualLayout>
                  <c:x val="0.11020428944893319"/>
                  <c:y val="-0.1340806261112093"/>
                </c:manualLayout>
              </c:layout>
              <c:spPr/>
              <c:txPr>
                <a:bodyPr/>
                <a:lstStyle/>
                <a:p>
                  <a:pPr>
                    <a:defRPr sz="1100"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E4-4FA1-A6A5-C24AE3AA1ADF}"/>
                </c:ext>
              </c:extLst>
            </c:dLbl>
            <c:dLbl>
              <c:idx val="3"/>
              <c:layout>
                <c:manualLayout>
                  <c:x val="0.1305087549094392"/>
                  <c:y val="0.10799529875776333"/>
                </c:manualLayout>
              </c:layout>
              <c:tx>
                <c:rich>
                  <a:bodyPr/>
                  <a:lstStyle/>
                  <a:p>
                    <a:pPr>
                      <a:defRPr sz="1100" baseline="0">
                        <a:solidFill>
                          <a:schemeClr val="bg1"/>
                        </a:solidFill>
                      </a:defRPr>
                    </a:pPr>
                    <a:fld id="{C3D204A3-8991-4FDA-B4F2-DADE285F4DE5}" type="CATEGORYNAME">
                      <a:rPr lang="en-US" sz="1100" baseline="0">
                        <a:solidFill>
                          <a:srgbClr val="767171"/>
                        </a:solidFill>
                      </a:rPr>
                      <a:pPr>
                        <a:defRPr sz="1100" baseline="0"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r>
                      <a:rPr lang="en-US" sz="1100" baseline="0">
                        <a:solidFill>
                          <a:srgbClr val="767171"/>
                        </a:solidFill>
                      </a:rPr>
                      <a:t>
</a:t>
                    </a:r>
                    <a:fld id="{2DF992E5-9492-466A-90D4-3C3FD7FF5744}" type="PERCENTAGE">
                      <a:rPr lang="en-US" sz="1100" baseline="0">
                        <a:solidFill>
                          <a:srgbClr val="767171"/>
                        </a:solidFill>
                      </a:rPr>
                      <a:pPr>
                        <a:defRPr sz="1100" baseline="0">
                          <a:solidFill>
                            <a:schemeClr val="bg1"/>
                          </a:solidFill>
                        </a:defRPr>
                      </a:pPr>
                      <a:t>[POURCENTAGE]</a:t>
                    </a:fld>
                    <a:endParaRPr lang="en-US" sz="1100" baseline="0">
                      <a:solidFill>
                        <a:srgbClr val="767171"/>
                      </a:solidFill>
                    </a:endParaRPr>
                  </a:p>
                </c:rich>
              </c:tx>
              <c:spPr/>
              <c:dLblPos val="bestFit"/>
              <c:showLegendKey val="0"/>
              <c:showVal val="0"/>
              <c:showCatName val="1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3E4-4FA1-A6A5-C24AE3AA1ADF}"/>
                </c:ext>
              </c:extLst>
            </c:dLbl>
            <c:dLbl>
              <c:idx val="4"/>
              <c:layout>
                <c:manualLayout>
                  <c:x val="1.8810773981885315E-2"/>
                  <c:y val="4.3283543045491302E-3"/>
                </c:manualLayout>
              </c:layout>
              <c:tx>
                <c:rich>
                  <a:bodyPr/>
                  <a:lstStyle/>
                  <a:p>
                    <a:pPr>
                      <a:defRPr sz="1100" baseline="0">
                        <a:solidFill>
                          <a:schemeClr val="bg1"/>
                        </a:solidFill>
                      </a:defRPr>
                    </a:pPr>
                    <a:fld id="{009677CF-7F15-444B-94B4-C4720B9772D6}" type="CATEGORYNAME">
                      <a:rPr lang="en-US" sz="1100" baseline="0">
                        <a:solidFill>
                          <a:srgbClr val="767171"/>
                        </a:solidFill>
                      </a:rPr>
                      <a:pPr>
                        <a:defRPr sz="1100" baseline="0">
                          <a:solidFill>
                            <a:schemeClr val="bg1"/>
                          </a:solidFill>
                        </a:defRPr>
                      </a:pPr>
                      <a:t>[NOM DE CATÉGORIE]</a:t>
                    </a:fld>
                    <a:r>
                      <a:rPr lang="en-US" sz="1100" baseline="0">
                        <a:solidFill>
                          <a:srgbClr val="767171"/>
                        </a:solidFill>
                      </a:rPr>
                      <a:t>
</a:t>
                    </a:r>
                    <a:fld id="{1CB80B84-50F9-47EA-8328-A9B0A21DB617}" type="PERCENTAGE">
                      <a:rPr lang="en-US" sz="1100" baseline="0">
                        <a:solidFill>
                          <a:srgbClr val="767171"/>
                        </a:solidFill>
                      </a:rPr>
                      <a:pPr>
                        <a:defRPr sz="1100" baseline="0">
                          <a:solidFill>
                            <a:schemeClr val="bg1"/>
                          </a:solidFill>
                        </a:defRPr>
                      </a:pPr>
                      <a:t>[POURCENTAGE]</a:t>
                    </a:fld>
                    <a:endParaRPr lang="en-US" sz="1100" baseline="0">
                      <a:solidFill>
                        <a:srgbClr val="767171"/>
                      </a:solidFill>
                    </a:endParaRPr>
                  </a:p>
                </c:rich>
              </c:tx>
              <c:spPr/>
              <c:dLblPos val="bestFit"/>
              <c:showLegendKey val="0"/>
              <c:showVal val="0"/>
              <c:showCatName val="1"/>
              <c:showSerName val="0"/>
              <c:showPercent val="1"/>
              <c:showBubbleSize val="1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181037653639835"/>
                      <c:h val="0.1306216374116026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3E4-4FA1-A6A5-C24AE3AA1ADF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100"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inEnd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E4-4FA1-A6A5-C24AE3AA1ADF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100"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inEnd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E4-4FA1-A6A5-C24AE3AA1ADF}"/>
                </c:ext>
              </c:extLst>
            </c:dLbl>
            <c:dLbl>
              <c:idx val="7"/>
              <c:spPr/>
              <c:txPr>
                <a:bodyPr/>
                <a:lstStyle/>
                <a:p>
                  <a:pPr>
                    <a:defRPr sz="1100"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dLblPos val="inEnd"/>
              <c:showLegendKey val="0"/>
              <c:showVal val="0"/>
              <c:showCatName val="0"/>
              <c:showSerName val="0"/>
              <c:showPercent val="0"/>
              <c:showBubbleSize val="1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E4-4FA1-A6A5-C24AE3AA1A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aseline="0">
                    <a:solidFill>
                      <a:schemeClr val="bg1"/>
                    </a:solidFill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'Figure 3'!$A$11:$A$18</c:f>
              <c:strCache>
                <c:ptCount val="8"/>
                <c:pt idx="0">
                  <c:v>Surface toujours en herbe (STH)</c:v>
                </c:pt>
                <c:pt idx="1">
                  <c:v>Prairies Temporaires</c:v>
                </c:pt>
                <c:pt idx="2">
                  <c:v>Estives</c:v>
                </c:pt>
                <c:pt idx="3">
                  <c:v>Céréales</c:v>
                </c:pt>
                <c:pt idx="4">
                  <c:v>Maïs fourrages + Plantes fourragères</c:v>
                </c:pt>
                <c:pt idx="5">
                  <c:v>Cultures permanentes + autres cultures (légumes, PPAM,...)</c:v>
                </c:pt>
                <c:pt idx="6">
                  <c:v>Oléagineux, Protéagineux</c:v>
                </c:pt>
                <c:pt idx="7">
                  <c:v>Jachères et autres</c:v>
                </c:pt>
              </c:strCache>
            </c:strRef>
          </c:cat>
          <c:val>
            <c:numRef>
              <c:f>'Figure 3'!$B$11:$B$18</c:f>
              <c:numCache>
                <c:formatCode>_-* #\ ##0_-;\-* #\ ##0_-;_-* \-??_-;_-@_-</c:formatCode>
                <c:ptCount val="8"/>
                <c:pt idx="0" formatCode="General">
                  <c:v>64222</c:v>
                </c:pt>
                <c:pt idx="1">
                  <c:v>62714</c:v>
                </c:pt>
                <c:pt idx="2">
                  <c:v>46738</c:v>
                </c:pt>
                <c:pt idx="3">
                  <c:v>44842</c:v>
                </c:pt>
                <c:pt idx="4">
                  <c:v>14870</c:v>
                </c:pt>
                <c:pt idx="5">
                  <c:v>215</c:v>
                </c:pt>
                <c:pt idx="6">
                  <c:v>197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3E4-4FA1-A6A5-C24AE3AA1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  <a:round/>
    </a:ln>
  </c:spPr>
  <c:txPr>
    <a:bodyPr/>
    <a:lstStyle/>
    <a:p>
      <a:pPr>
        <a:defRPr sz="12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4'!$B$45</c:f>
              <c:strCache>
                <c:ptCount val="1"/>
                <c:pt idx="0">
                  <c:v>volume de lait collecté</c:v>
                </c:pt>
              </c:strCache>
            </c:strRef>
          </c:tx>
          <c:spPr>
            <a:solidFill>
              <a:srgbClr val="00AC8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4'!$I$40:$S$40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'Figure 4'!$I$45:$S$45</c:f>
              <c:numCache>
                <c:formatCode>#,##0</c:formatCode>
                <c:ptCount val="11"/>
                <c:pt idx="0">
                  <c:v>56234981</c:v>
                </c:pt>
                <c:pt idx="1">
                  <c:v>58497096</c:v>
                </c:pt>
                <c:pt idx="2">
                  <c:v>59231280</c:v>
                </c:pt>
                <c:pt idx="3">
                  <c:v>59519165</c:v>
                </c:pt>
                <c:pt idx="4">
                  <c:v>63732762</c:v>
                </c:pt>
                <c:pt idx="5">
                  <c:v>65126911</c:v>
                </c:pt>
                <c:pt idx="6">
                  <c:v>65591618</c:v>
                </c:pt>
                <c:pt idx="7">
                  <c:v>67332574</c:v>
                </c:pt>
                <c:pt idx="8">
                  <c:v>68316700</c:v>
                </c:pt>
                <c:pt idx="9">
                  <c:v>69712687</c:v>
                </c:pt>
                <c:pt idx="10" formatCode="_-* #\ ##0_-;\-* #\ ##0_-;_-* \-??_-;_-@_-">
                  <c:v>64859470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8-437A-B71C-26C2F5D14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03751"/>
        <c:axId val="77459095"/>
      </c:barChart>
      <c:lineChart>
        <c:grouping val="standard"/>
        <c:varyColors val="0"/>
        <c:ser>
          <c:idx val="1"/>
          <c:order val="1"/>
          <c:tx>
            <c:strRef>
              <c:f>'Figure 4'!$B$52</c:f>
              <c:strCache>
                <c:ptCount val="1"/>
                <c:pt idx="0">
                  <c:v>nombre de livreurs</c:v>
                </c:pt>
              </c:strCache>
            </c:strRef>
          </c:tx>
          <c:spPr>
            <a:ln w="28440" cap="rnd">
              <a:solidFill>
                <a:srgbClr val="FF8D7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4'!$I$40:$S$40</c:f>
              <c:numCache>
                <c:formatCode>General</c:formatCod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</c:numCache>
            </c:numRef>
          </c:cat>
          <c:val>
            <c:numRef>
              <c:f>'Figure 4'!$I$52:$R$52</c:f>
              <c:numCache>
                <c:formatCode>#,##0</c:formatCode>
                <c:ptCount val="10"/>
                <c:pt idx="0">
                  <c:v>1557</c:v>
                </c:pt>
                <c:pt idx="1">
                  <c:v>1531</c:v>
                </c:pt>
                <c:pt idx="2">
                  <c:v>1501</c:v>
                </c:pt>
                <c:pt idx="3">
                  <c:v>1277</c:v>
                </c:pt>
                <c:pt idx="4">
                  <c:v>1218</c:v>
                </c:pt>
                <c:pt idx="5">
                  <c:v>922.58333333333303</c:v>
                </c:pt>
                <c:pt idx="6">
                  <c:v>1137</c:v>
                </c:pt>
                <c:pt idx="7">
                  <c:v>1128</c:v>
                </c:pt>
                <c:pt idx="8">
                  <c:v>1223</c:v>
                </c:pt>
                <c:pt idx="9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08-437A-B71C-26C2F5D14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marker val="1"/>
        <c:smooth val="0"/>
        <c:axId val="16895981"/>
        <c:axId val="46722249"/>
      </c:lineChart>
      <c:catAx>
        <c:axId val="1470375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crossAx val="77459095"/>
        <c:crossesAt val="0"/>
        <c:auto val="1"/>
        <c:lblAlgn val="ctr"/>
        <c:lblOffset val="100"/>
        <c:noMultiLvlLbl val="0"/>
      </c:catAx>
      <c:valAx>
        <c:axId val="7745909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crossAx val="14703751"/>
        <c:crosses val="autoZero"/>
        <c:crossBetween val="between"/>
        <c:dispUnits>
          <c:builtInUnit val="millions"/>
          <c:dispUnitsLbl>
            <c:txPr>
              <a:bodyPr/>
              <a:lstStyle/>
              <a:p>
                <a:pPr>
                  <a:defRPr sz="1000"/>
                </a:pPr>
                <a:endParaRPr lang="fr-FR"/>
              </a:p>
            </c:txPr>
          </c:dispUnitsLbl>
        </c:dispUnits>
      </c:valAx>
      <c:catAx>
        <c:axId val="1689598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722249"/>
        <c:crosses val="autoZero"/>
        <c:auto val="1"/>
        <c:lblAlgn val="ctr"/>
        <c:lblOffset val="100"/>
        <c:noMultiLvlLbl val="0"/>
      </c:catAx>
      <c:valAx>
        <c:axId val="46722249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000"/>
            </a:pPr>
            <a:endParaRPr lang="fr-FR"/>
          </a:p>
        </c:txPr>
        <c:crossAx val="16895981"/>
        <c:crosses val="max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7.9308641975308597E-2"/>
          <c:y val="0.92643914121974202"/>
          <c:w val="0.81371919600968001"/>
          <c:h val="6.4414029084687796E-2"/>
        </c:manualLayout>
      </c:layout>
      <c:overlay val="0"/>
      <c:spPr>
        <a:noFill/>
        <a:ln w="0">
          <a:noFill/>
        </a:ln>
      </c:spPr>
    </c:legend>
    <c:plotVisOnly val="1"/>
    <c:dispBlanksAs val="gap"/>
    <c:showDLblsOverMax val="1"/>
  </c:chart>
  <c:spPr>
    <a:solidFill>
      <a:srgbClr val="FFFFFF"/>
    </a:solidFill>
    <a:ln w="9360">
      <a:noFill/>
      <a:round/>
    </a:ln>
  </c:spPr>
  <c:txPr>
    <a:bodyPr/>
    <a:lstStyle/>
    <a:p>
      <a:pPr>
        <a:defRPr sz="12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0.13336663336663299"/>
          <c:y val="8.1306990881458999E-2"/>
          <c:w val="0.81648351648351702"/>
          <c:h val="0.735421614401000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5'!$C$10</c:f>
              <c:strCache>
                <c:ptCount val="1"/>
                <c:pt idx="0">
                  <c:v>production</c:v>
                </c:pt>
              </c:strCache>
            </c:strRef>
          </c:tx>
          <c:spPr>
            <a:solidFill>
              <a:srgbClr val="00AC8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5'!$K$10:$T$10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'Figure 5'!$K$15:$T$15</c:f>
              <c:numCache>
                <c:formatCode>#,##0</c:formatCode>
                <c:ptCount val="10"/>
                <c:pt idx="0">
                  <c:v>414169</c:v>
                </c:pt>
                <c:pt idx="1">
                  <c:v>416771</c:v>
                </c:pt>
                <c:pt idx="2">
                  <c:v>374529</c:v>
                </c:pt>
                <c:pt idx="3">
                  <c:v>489826</c:v>
                </c:pt>
                <c:pt idx="4">
                  <c:v>489724</c:v>
                </c:pt>
                <c:pt idx="5">
                  <c:v>538911</c:v>
                </c:pt>
                <c:pt idx="6">
                  <c:v>649159</c:v>
                </c:pt>
                <c:pt idx="7">
                  <c:v>986207</c:v>
                </c:pt>
                <c:pt idx="8">
                  <c:v>996239</c:v>
                </c:pt>
                <c:pt idx="9">
                  <c:v>1018156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F6-4C48-9A1E-2D2FF02B4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321457"/>
        <c:axId val="70651986"/>
      </c:barChart>
      <c:lineChart>
        <c:grouping val="standard"/>
        <c:varyColors val="0"/>
        <c:ser>
          <c:idx val="1"/>
          <c:order val="1"/>
          <c:tx>
            <c:strRef>
              <c:f>'Figure 5'!$C$17</c:f>
              <c:strCache>
                <c:ptCount val="1"/>
                <c:pt idx="0">
                  <c:v>nombre de livreurs</c:v>
                </c:pt>
              </c:strCache>
            </c:strRef>
          </c:tx>
          <c:spPr>
            <a:ln w="28440" cap="rnd">
              <a:solidFill>
                <a:srgbClr val="FF8D7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5'!$K$10:$T$10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'Figure 5'!$K$22:$T$22</c:f>
              <c:numCache>
                <c:formatCode>#,##0</c:formatCode>
                <c:ptCount val="10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11</c:v>
                </c:pt>
                <c:pt idx="6">
                  <c:v>14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F6-4C48-9A1E-2D2FF02B4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marker val="1"/>
        <c:smooth val="0"/>
        <c:axId val="39836568"/>
        <c:axId val="18482622"/>
      </c:lineChart>
      <c:catAx>
        <c:axId val="5232145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crossAx val="70651986"/>
        <c:crosses val="autoZero"/>
        <c:auto val="1"/>
        <c:lblAlgn val="ctr"/>
        <c:lblOffset val="100"/>
        <c:noMultiLvlLbl val="0"/>
      </c:catAx>
      <c:valAx>
        <c:axId val="7065198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>
                <a:latin typeface="+mn-lt"/>
              </a:defRPr>
            </a:pPr>
            <a:endParaRPr lang="fr-FR"/>
          </a:p>
        </c:txPr>
        <c:crossAx val="52321457"/>
        <c:crosses val="autoZero"/>
        <c:crossBetween val="between"/>
        <c:dispUnits>
          <c:builtInUnit val="hundreds"/>
          <c:dispUnitsLbl>
            <c:layout>
              <c:manualLayout>
                <c:xMode val="edge"/>
                <c:yMode val="edge"/>
                <c:x val="4.6490147783251221E-4"/>
                <c:y val="1.8749963350116045E-2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fr-FR"/>
                    <a:t>Hectolitres</a:t>
                  </a:r>
                </a:p>
              </c:rich>
            </c:tx>
          </c:dispUnitsLbl>
        </c:dispUnits>
      </c:valAx>
      <c:catAx>
        <c:axId val="39836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482622"/>
        <c:crosses val="autoZero"/>
        <c:auto val="1"/>
        <c:lblAlgn val="ctr"/>
        <c:lblOffset val="100"/>
        <c:noMultiLvlLbl val="0"/>
      </c:catAx>
      <c:valAx>
        <c:axId val="1848262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6480">
            <a:noFill/>
          </a:ln>
        </c:spPr>
        <c:crossAx val="39836568"/>
        <c:crosses val="max"/>
        <c:crossBetween val="between"/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7.9334406403619398E-2"/>
          <c:y val="0.92651536205033203"/>
          <c:w val="0.81370673279099803"/>
          <c:h val="6.4434864194011995E-2"/>
        </c:manualLayout>
      </c:layout>
      <c:overlay val="0"/>
      <c:spPr>
        <a:noFill/>
        <a:ln w="0">
          <a:noFill/>
        </a:ln>
      </c:spPr>
    </c:legend>
    <c:plotVisOnly val="1"/>
    <c:dispBlanksAs val="gap"/>
    <c:showDLblsOverMax val="1"/>
  </c:chart>
  <c:spPr>
    <a:solidFill>
      <a:srgbClr val="FFFFFF"/>
    </a:solidFill>
    <a:ln w="9360">
      <a:noFill/>
      <a:round/>
    </a:ln>
  </c:spPr>
  <c:txPr>
    <a:bodyPr/>
    <a:lstStyle/>
    <a:p>
      <a:pPr>
        <a:defRPr sz="12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4049609810479401"/>
          <c:y val="3.8589172276476701E-2"/>
          <c:w val="0.506921218877741"/>
          <c:h val="0.8908694415473600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AC8C"/>
            </a:solidFill>
            <a:ln w="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8D7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1-72E5-4A21-9752-94D26011686F}"/>
              </c:ext>
            </c:extLst>
          </c:dPt>
          <c:dPt>
            <c:idx val="1"/>
            <c:invertIfNegative val="0"/>
            <c:bubble3D val="0"/>
            <c:spPr>
              <a:solidFill>
                <a:srgbClr val="FF8D7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3-72E5-4A21-9752-94D26011686F}"/>
              </c:ext>
            </c:extLst>
          </c:dPt>
          <c:dPt>
            <c:idx val="2"/>
            <c:invertIfNegative val="0"/>
            <c:bubble3D val="0"/>
            <c:spPr>
              <a:solidFill>
                <a:srgbClr val="FF8D7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5-72E5-4A21-9752-94D26011686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E5-4A21-9752-94D26011686F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E5-4A21-9752-94D26011686F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/>
                  </a:pPr>
                  <a:endParaRPr lang="fr-FR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E5-4A21-9752-94D26011686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('Figure 6'!$A$39:$A$41,'Figure 6'!$A$43:$A$51)</c:f>
              <c:strCache>
                <c:ptCount val="12"/>
                <c:pt idx="0">
                  <c:v>BIO - Fromages frais de brebis</c:v>
                </c:pt>
                <c:pt idx="1">
                  <c:v>BIO - Autres fromages de brebis</c:v>
                </c:pt>
                <c:pt idx="2">
                  <c:v>BIO - yaourt et lait fermenté au lait de brebis</c:v>
                </c:pt>
                <c:pt idx="3">
                  <c:v>Fromage de brebis à pâte molle</c:v>
                </c:pt>
                <c:pt idx="4">
                  <c:v>Fromages vache, chèvre, brebis (autres proportions)</c:v>
                </c:pt>
                <c:pt idx="5">
                  <c:v>Fromages vache-brebis (lait de vache &gt; 50%)</c:v>
                </c:pt>
                <c:pt idx="6">
                  <c:v>Fromages mi-vache mi-brebis</c:v>
                </c:pt>
                <c:pt idx="7">
                  <c:v>Fromages mi-chèvre mi-brebis</c:v>
                </c:pt>
                <c:pt idx="8">
                  <c:v>Autre fromage de brebis</c:v>
                </c:pt>
                <c:pt idx="9">
                  <c:v>Ossau-Iraty</c:v>
                </c:pt>
                <c:pt idx="10">
                  <c:v>Autre fromage à pâte pressée non cuite</c:v>
                </c:pt>
                <c:pt idx="11">
                  <c:v>Ultra-frais (faisselles, yaourts, laits emprésurés...)</c:v>
                </c:pt>
              </c:strCache>
            </c:strRef>
          </c:cat>
          <c:val>
            <c:numRef>
              <c:f>('Figure 6'!$J$39:$J$41,'Figure 6'!$J$43:$J$51)</c:f>
              <c:numCache>
                <c:formatCode>#,##0</c:formatCode>
                <c:ptCount val="12"/>
                <c:pt idx="0">
                  <c:v>279263</c:v>
                </c:pt>
                <c:pt idx="1">
                  <c:v>302624</c:v>
                </c:pt>
                <c:pt idx="2">
                  <c:v>2927339</c:v>
                </c:pt>
                <c:pt idx="3">
                  <c:v>108355</c:v>
                </c:pt>
                <c:pt idx="4">
                  <c:v>253543</c:v>
                </c:pt>
                <c:pt idx="5">
                  <c:v>682347</c:v>
                </c:pt>
                <c:pt idx="6">
                  <c:v>772519</c:v>
                </c:pt>
                <c:pt idx="7">
                  <c:v>1026492</c:v>
                </c:pt>
                <c:pt idx="8">
                  <c:v>1126288</c:v>
                </c:pt>
                <c:pt idx="9">
                  <c:v>4454481</c:v>
                </c:pt>
                <c:pt idx="10">
                  <c:v>9930760</c:v>
                </c:pt>
                <c:pt idx="11">
                  <c:v>12776815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E5-4A21-9752-94D260116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axId val="15844967"/>
        <c:axId val="88050892"/>
      </c:barChart>
      <c:catAx>
        <c:axId val="15844967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crossAx val="88050892"/>
        <c:crosses val="autoZero"/>
        <c:auto val="1"/>
        <c:lblAlgn val="ctr"/>
        <c:lblOffset val="100"/>
        <c:noMultiLvlLbl val="0"/>
      </c:catAx>
      <c:valAx>
        <c:axId val="88050892"/>
        <c:scaling>
          <c:orientation val="minMax"/>
        </c:scaling>
        <c:delete val="0"/>
        <c:axPos val="b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>
                <a:latin typeface="+mn-lt"/>
              </a:defRPr>
            </a:pPr>
            <a:endParaRPr lang="fr-FR"/>
          </a:p>
        </c:txPr>
        <c:crossAx val="15844967"/>
        <c:crosses val="autoZero"/>
        <c:crossBetween val="between"/>
        <c:dispUnits>
          <c:builtInUnit val="thousands"/>
          <c:dispUnitsLbl>
            <c:layout/>
          </c:dispUnitsLbl>
        </c:dispUnits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  <a:round/>
    </a:ln>
  </c:spPr>
  <c:txPr>
    <a:bodyPr/>
    <a:lstStyle/>
    <a:p>
      <a:pPr>
        <a:defRPr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134980717040399E-2"/>
          <c:y val="4.6391752577319603E-2"/>
          <c:w val="0.91072703899442897"/>
          <c:h val="0.854732895970009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7'!$A$51</c:f>
              <c:strCache>
                <c:ptCount val="1"/>
                <c:pt idx="0">
                  <c:v>Produits conventionnels</c:v>
                </c:pt>
              </c:strCache>
            </c:strRef>
          </c:tx>
          <c:spPr>
            <a:solidFill>
              <a:srgbClr val="00AC8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'Figure 7'!$B$50:$J$50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'Figure 7'!$B$51:$J$51</c:f>
              <c:numCache>
                <c:formatCode>#,##0</c:formatCode>
                <c:ptCount val="9"/>
                <c:pt idx="0">
                  <c:v>18274798</c:v>
                </c:pt>
                <c:pt idx="1">
                  <c:v>19547769</c:v>
                </c:pt>
                <c:pt idx="2">
                  <c:v>20325877</c:v>
                </c:pt>
                <c:pt idx="3">
                  <c:v>20758530</c:v>
                </c:pt>
                <c:pt idx="4">
                  <c:v>31479699</c:v>
                </c:pt>
                <c:pt idx="5">
                  <c:v>32178986</c:v>
                </c:pt>
                <c:pt idx="6">
                  <c:v>32554595</c:v>
                </c:pt>
                <c:pt idx="7">
                  <c:v>31917920</c:v>
                </c:pt>
                <c:pt idx="8">
                  <c:v>31131600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3-4702-8C30-2B8749478435}"/>
            </c:ext>
          </c:extLst>
        </c:ser>
        <c:ser>
          <c:idx val="1"/>
          <c:order val="1"/>
          <c:tx>
            <c:strRef>
              <c:f>'Figure 7'!$A$52</c:f>
              <c:strCache>
                <c:ptCount val="1"/>
                <c:pt idx="0">
                  <c:v>Produits bio</c:v>
                </c:pt>
              </c:strCache>
            </c:strRef>
          </c:tx>
          <c:spPr>
            <a:solidFill>
              <a:srgbClr val="FF8D7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'Figure 7'!$B$50:$J$50</c:f>
              <c:strCache>
                <c:ptCount val="9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</c:strCache>
            </c:strRef>
          </c:cat>
          <c:val>
            <c:numRef>
              <c:f>'Figure 7'!$B$52:$J$52</c:f>
              <c:numCache>
                <c:formatCode>#,##0</c:formatCode>
                <c:ptCount val="9"/>
                <c:pt idx="0">
                  <c:v>1494042</c:v>
                </c:pt>
                <c:pt idx="1">
                  <c:v>1585527</c:v>
                </c:pt>
                <c:pt idx="2">
                  <c:v>1425182</c:v>
                </c:pt>
                <c:pt idx="3">
                  <c:v>3039540</c:v>
                </c:pt>
                <c:pt idx="4">
                  <c:v>3431793</c:v>
                </c:pt>
                <c:pt idx="5">
                  <c:v>3989358</c:v>
                </c:pt>
                <c:pt idx="6">
                  <c:v>4200564</c:v>
                </c:pt>
                <c:pt idx="7">
                  <c:v>3842212</c:v>
                </c:pt>
                <c:pt idx="8">
                  <c:v>3509226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3-4702-8C30-2B8749478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069742"/>
        <c:axId val="33748644"/>
      </c:barChart>
      <c:catAx>
        <c:axId val="4506974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crossAx val="33748644"/>
        <c:crosses val="autoZero"/>
        <c:auto val="1"/>
        <c:lblAlgn val="ctr"/>
        <c:lblOffset val="100"/>
        <c:noMultiLvlLbl val="0"/>
      </c:catAx>
      <c:valAx>
        <c:axId val="33748644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#,##0" sourceLinked="0"/>
        <c:majorTickMark val="none"/>
        <c:minorTickMark val="none"/>
        <c:tickLblPos val="nextTo"/>
        <c:spPr>
          <a:ln w="6480">
            <a:noFill/>
          </a:ln>
        </c:spPr>
        <c:crossAx val="45069742"/>
        <c:crosses val="autoZero"/>
        <c:crossBetween val="between"/>
        <c:dispUnits>
          <c:builtInUnit val="millions"/>
          <c:dispUnitsLbl>
            <c:layout/>
          </c:dispUnitsLbl>
        </c:dispUnits>
      </c:valAx>
    </c:plotArea>
    <c:legend>
      <c:legendPos val="b"/>
      <c:layout>
        <c:manualLayout>
          <c:xMode val="edge"/>
          <c:yMode val="edge"/>
          <c:x val="7.2098010408834623E-2"/>
          <c:y val="5.425974381004451E-2"/>
          <c:w val="0.46859575110658097"/>
          <c:h val="0.15831868832825635"/>
        </c:manualLayout>
      </c:layout>
      <c:overlay val="0"/>
      <c:spPr>
        <a:noFill/>
        <a:ln w="0">
          <a:noFill/>
        </a:ln>
      </c:spPr>
    </c:legend>
    <c:plotVisOnly val="1"/>
    <c:dispBlanksAs val="gap"/>
    <c:showDLblsOverMax val="1"/>
  </c:chart>
  <c:spPr>
    <a:solidFill>
      <a:srgbClr val="FFFFFF"/>
    </a:solidFill>
    <a:ln w="9360">
      <a:noFill/>
      <a:round/>
    </a:ln>
  </c:spPr>
  <c:txPr>
    <a:bodyPr/>
    <a:lstStyle/>
    <a:p>
      <a:pPr>
        <a:defRPr sz="10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02849347775285"/>
          <c:y val="7.1617633636557237E-2"/>
          <c:w val="0.82805143466912934"/>
          <c:h val="0.86150070481811625"/>
        </c:manualLayout>
      </c:layout>
      <c:areaChart>
        <c:grouping val="stacked"/>
        <c:varyColors val="1"/>
        <c:ser>
          <c:idx val="0"/>
          <c:order val="0"/>
          <c:tx>
            <c:strRef>
              <c:f>'Figure 8'!$A$39</c:f>
              <c:strCache>
                <c:ptCount val="1"/>
                <c:pt idx="0">
                  <c:v>Fromages frais au lait de brebis</c:v>
                </c:pt>
              </c:strCache>
            </c:strRef>
          </c:tx>
          <c:spPr>
            <a:solidFill>
              <a:srgbClr val="466964"/>
            </a:solidFill>
            <a:ln w="0">
              <a:noFill/>
            </a:ln>
          </c:spPr>
          <c:dPt>
            <c:idx val="0"/>
            <c:bubble3D val="0"/>
            <c:spPr>
              <a:solidFill>
                <a:srgbClr val="FF8D7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1-4CE6-4C0A-9A11-647AF68C35BD}"/>
              </c:ext>
            </c:extLst>
          </c:dPt>
          <c:dPt>
            <c:idx val="1"/>
            <c:bubble3D val="0"/>
            <c:spPr>
              <a:solidFill>
                <a:srgbClr val="FF8D7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3-4CE6-4C0A-9A11-647AF68C35BD}"/>
              </c:ext>
            </c:extLst>
          </c:dPt>
          <c:dPt>
            <c:idx val="2"/>
            <c:bubble3D val="0"/>
            <c:spPr>
              <a:solidFill>
                <a:srgbClr val="FF8D7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5-4CE6-4C0A-9A11-647AF68C35BD}"/>
              </c:ext>
            </c:extLst>
          </c:dPt>
          <c:dPt>
            <c:idx val="3"/>
            <c:bubble3D val="0"/>
            <c:spPr>
              <a:solidFill>
                <a:srgbClr val="FF8D7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7-4CE6-4C0A-9A11-647AF68C35BD}"/>
              </c:ext>
            </c:extLst>
          </c:dPt>
          <c:dPt>
            <c:idx val="4"/>
            <c:bubble3D val="0"/>
            <c:spPr>
              <a:solidFill>
                <a:srgbClr val="FF8D7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9-4CE6-4C0A-9A11-647AF68C35BD}"/>
              </c:ext>
            </c:extLst>
          </c:dPt>
          <c:dPt>
            <c:idx val="5"/>
            <c:bubble3D val="0"/>
            <c:spPr>
              <a:solidFill>
                <a:srgbClr val="FF8D7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B-4CE6-4C0A-9A11-647AF68C35BD}"/>
              </c:ext>
            </c:extLst>
          </c:dPt>
          <c:dPt>
            <c:idx val="6"/>
            <c:bubble3D val="0"/>
            <c:spPr>
              <a:solidFill>
                <a:srgbClr val="FF8D7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D-4CE6-4C0A-9A11-647AF68C35BD}"/>
              </c:ext>
            </c:extLst>
          </c:dPt>
          <c:dPt>
            <c:idx val="7"/>
            <c:bubble3D val="0"/>
            <c:spPr>
              <a:solidFill>
                <a:srgbClr val="FF8D7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0F-4CE6-4C0A-9A11-647AF68C35B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E6-4C0A-9A11-647AF68C35BD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E6-4C0A-9A11-647AF68C35BD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E6-4C0A-9A11-647AF68C35BD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E6-4C0A-9A11-647AF68C35BD}"/>
                </c:ext>
              </c:extLst>
            </c:dLbl>
            <c:dLbl>
              <c:idx val="4"/>
              <c:layout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CE6-4C0A-9A11-647AF68C35B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E6-4C0A-9A11-647AF68C35BD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E6-4C0A-9A11-647AF68C35BD}"/>
                </c:ext>
              </c:extLst>
            </c:dLbl>
            <c:dLbl>
              <c:idx val="7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E6-4C0A-9A11-647AF68C3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aseline="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8'!$B$35:$I$35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'Figure 8'!$B$39:$I$39</c:f>
              <c:numCache>
                <c:formatCode>_-* #\ ##0_-;\-* #\ ##0_-;_-* \-??_-;_-@_-</c:formatCode>
                <c:ptCount val="8"/>
                <c:pt idx="0">
                  <c:v>1559</c:v>
                </c:pt>
                <c:pt idx="1">
                  <c:v>2783</c:v>
                </c:pt>
                <c:pt idx="2">
                  <c:v>3537</c:v>
                </c:pt>
                <c:pt idx="3">
                  <c:v>3618</c:v>
                </c:pt>
                <c:pt idx="4">
                  <c:v>4159</c:v>
                </c:pt>
                <c:pt idx="5">
                  <c:v>4544</c:v>
                </c:pt>
                <c:pt idx="6">
                  <c:v>4592</c:v>
                </c:pt>
                <c:pt idx="7">
                  <c:v>4275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CE6-4C0A-9A11-647AF68C35BD}"/>
            </c:ext>
          </c:extLst>
        </c:ser>
        <c:ser>
          <c:idx val="1"/>
          <c:order val="1"/>
          <c:tx>
            <c:strRef>
              <c:f>'Figure 8'!$A$38</c:f>
              <c:strCache>
                <c:ptCount val="1"/>
                <c:pt idx="0">
                  <c:v>Yaourts au lait de brebis</c:v>
                </c:pt>
              </c:strCache>
            </c:strRef>
          </c:tx>
          <c:spPr>
            <a:solidFill>
              <a:srgbClr val="00AC8C"/>
            </a:solidFill>
            <a:ln w="0">
              <a:noFill/>
            </a:ln>
          </c:spPr>
          <c:dPt>
            <c:idx val="0"/>
            <c:bubble3D val="0"/>
            <c:spPr>
              <a:solidFill>
                <a:srgbClr val="5770B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12-4CE6-4C0A-9A11-647AF68C35BD}"/>
              </c:ext>
            </c:extLst>
          </c:dPt>
          <c:dPt>
            <c:idx val="1"/>
            <c:bubble3D val="0"/>
            <c:spPr>
              <a:solidFill>
                <a:srgbClr val="5770B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14-4CE6-4C0A-9A11-647AF68C35BD}"/>
              </c:ext>
            </c:extLst>
          </c:dPt>
          <c:dPt>
            <c:idx val="2"/>
            <c:bubble3D val="0"/>
            <c:spPr>
              <a:solidFill>
                <a:srgbClr val="5770B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16-4CE6-4C0A-9A11-647AF68C35BD}"/>
              </c:ext>
            </c:extLst>
          </c:dPt>
          <c:dPt>
            <c:idx val="3"/>
            <c:bubble3D val="0"/>
            <c:spPr>
              <a:solidFill>
                <a:srgbClr val="5770B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18-4CE6-4C0A-9A11-647AF68C35BD}"/>
              </c:ext>
            </c:extLst>
          </c:dPt>
          <c:dPt>
            <c:idx val="4"/>
            <c:bubble3D val="0"/>
            <c:spPr>
              <a:solidFill>
                <a:srgbClr val="5770B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1A-4CE6-4C0A-9A11-647AF68C35BD}"/>
              </c:ext>
            </c:extLst>
          </c:dPt>
          <c:dPt>
            <c:idx val="5"/>
            <c:bubble3D val="0"/>
            <c:spPr>
              <a:solidFill>
                <a:srgbClr val="5770B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1C-4CE6-4C0A-9A11-647AF68C35BD}"/>
              </c:ext>
            </c:extLst>
          </c:dPt>
          <c:dPt>
            <c:idx val="6"/>
            <c:bubble3D val="0"/>
            <c:spPr>
              <a:solidFill>
                <a:srgbClr val="5770B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1E-4CE6-4C0A-9A11-647AF68C35BD}"/>
              </c:ext>
            </c:extLst>
          </c:dPt>
          <c:dPt>
            <c:idx val="7"/>
            <c:bubble3D val="0"/>
            <c:spPr>
              <a:solidFill>
                <a:srgbClr val="5770BE"/>
              </a:solidFill>
              <a:ln w="0">
                <a:noFill/>
              </a:ln>
            </c:spPr>
            <c:extLst>
              <c:ext xmlns:c16="http://schemas.microsoft.com/office/drawing/2014/chart" uri="{C3380CC4-5D6E-409C-BE32-E72D297353CC}">
                <c16:uniqueId val="{00000020-4CE6-4C0A-9A11-647AF68C35B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E6-4C0A-9A11-647AF68C35BD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E6-4C0A-9A11-647AF68C35BD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E6-4C0A-9A11-647AF68C35BD}"/>
                </c:ext>
              </c:extLst>
            </c:dLbl>
            <c:dLbl>
              <c:idx val="3"/>
              <c:layout>
                <c:manualLayout>
                  <c:x val="0.105829448453498"/>
                  <c:y val="-6.2112225148415301E-2"/>
                </c:manualLayout>
              </c:layout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4CE6-4C0A-9A11-647AF68C35B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E6-4C0A-9A11-647AF68C35B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E6-4C0A-9A11-647AF68C35BD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E6-4C0A-9A11-647AF68C35BD}"/>
                </c:ext>
              </c:extLst>
            </c:dLbl>
            <c:dLbl>
              <c:idx val="7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CE6-4C0A-9A11-647AF68C3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aseline="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8'!$B$35:$I$35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'Figure 8'!$B$38:$I$38</c:f>
              <c:numCache>
                <c:formatCode>_-* #\ ##0_-;\-* #\ ##0_-;_-* \-??_-;_-@_-</c:formatCode>
                <c:ptCount val="8"/>
                <c:pt idx="0">
                  <c:v>9095</c:v>
                </c:pt>
                <c:pt idx="1">
                  <c:v>10605</c:v>
                </c:pt>
                <c:pt idx="2">
                  <c:v>14606</c:v>
                </c:pt>
                <c:pt idx="3">
                  <c:v>15895</c:v>
                </c:pt>
                <c:pt idx="4">
                  <c:v>16143</c:v>
                </c:pt>
                <c:pt idx="5">
                  <c:v>17123</c:v>
                </c:pt>
                <c:pt idx="6">
                  <c:v>16169</c:v>
                </c:pt>
                <c:pt idx="7">
                  <c:v>14098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CE6-4C0A-9A11-647AF68C35BD}"/>
            </c:ext>
          </c:extLst>
        </c:ser>
        <c:ser>
          <c:idx val="2"/>
          <c:order val="2"/>
          <c:tx>
            <c:strRef>
              <c:f>'Figure 8'!$A$40</c:f>
              <c:strCache>
                <c:ptCount val="1"/>
                <c:pt idx="0">
                  <c:v>Autres ultra-frais, divers</c:v>
                </c:pt>
              </c:strCache>
            </c:strRef>
          </c:tx>
          <c:spPr>
            <a:solidFill>
              <a:srgbClr val="5770BE"/>
            </a:solidFill>
            <a:ln w="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22-4CE6-4C0A-9A11-647AF68C35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23-4CE6-4C0A-9A11-647AF68C35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24-4CE6-4C0A-9A11-647AF68C35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25-4CE6-4C0A-9A11-647AF68C35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26-4CE6-4C0A-9A11-647AF68C35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27-4CE6-4C0A-9A11-647AF68C35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28-4CE6-4C0A-9A11-647AF68C35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29-4CE6-4C0A-9A11-647AF68C35B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CE6-4C0A-9A11-647AF68C35BD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CE6-4C0A-9A11-647AF68C35BD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CE6-4C0A-9A11-647AF68C35BD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CE6-4C0A-9A11-647AF68C35B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CE6-4C0A-9A11-647AF68C35BD}"/>
                </c:ext>
              </c:extLst>
            </c:dLbl>
            <c:dLbl>
              <c:idx val="5"/>
              <c:layout>
                <c:manualLayout>
                  <c:x val="1.2128949888286099E-2"/>
                  <c:y val="3.8507163062323199E-2"/>
                </c:manualLayout>
              </c:layout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7-4CE6-4C0A-9A11-647AF68C35BD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CE6-4C0A-9A11-647AF68C35BD}"/>
                </c:ext>
              </c:extLst>
            </c:dLbl>
            <c:dLbl>
              <c:idx val="7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</a:defRPr>
                  </a:pPr>
                  <a:endParaRPr lang="fr-FR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1"/>
              <c:separator>;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CE6-4C0A-9A11-647AF68C3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aseline="0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1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8'!$B$35:$I$35</c:f>
              <c:numCache>
                <c:formatCode>General</c:formatCod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</c:numCache>
            </c:numRef>
          </c:cat>
          <c:val>
            <c:numRef>
              <c:f>'Figure 8'!$B$40:$I$40</c:f>
              <c:numCache>
                <c:formatCode>_-* #\ ##0_-;\-* #\ ##0_-;_-* \-??_-;_-@_-</c:formatCode>
                <c:ptCount val="8"/>
                <c:pt idx="0">
                  <c:v>410</c:v>
                </c:pt>
                <c:pt idx="1">
                  <c:v>542</c:v>
                </c:pt>
                <c:pt idx="2">
                  <c:v>807</c:v>
                </c:pt>
                <c:pt idx="3">
                  <c:v>1020</c:v>
                </c:pt>
                <c:pt idx="4">
                  <c:v>1292</c:v>
                </c:pt>
                <c:pt idx="5">
                  <c:v>1234</c:v>
                </c:pt>
                <c:pt idx="6">
                  <c:v>1138</c:v>
                </c:pt>
                <c:pt idx="7">
                  <c:v>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CE6-4C0A-9A11-647AF68C3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5219"/>
        <c:axId val="9342523"/>
      </c:areaChart>
      <c:catAx>
        <c:axId val="996521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crossAx val="9342523"/>
        <c:crosses val="autoZero"/>
        <c:auto val="1"/>
        <c:lblAlgn val="ctr"/>
        <c:lblOffset val="100"/>
        <c:noMultiLvlLbl val="0"/>
      </c:catAx>
      <c:valAx>
        <c:axId val="934252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-* #\ ##0_-;\-* #\ ##0_-;_-* \-??_-;_-@_-" sourceLinked="0"/>
        <c:majorTickMark val="none"/>
        <c:minorTickMark val="none"/>
        <c:tickLblPos val="nextTo"/>
        <c:spPr>
          <a:ln w="6480">
            <a:noFill/>
          </a:ln>
        </c:spPr>
        <c:crossAx val="9965219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  <a:round/>
    </a:ln>
  </c:spPr>
  <c:txPr>
    <a:bodyPr/>
    <a:lstStyle/>
    <a:p>
      <a:pPr>
        <a:defRPr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c:style val="2"/>
  <c:chart>
    <c:autoTitleDeleted val="1"/>
    <c:plotArea>
      <c:layout>
        <c:manualLayout>
          <c:layoutTarget val="inner"/>
          <c:xMode val="edge"/>
          <c:yMode val="edge"/>
          <c:x val="0.18157894736842101"/>
          <c:y val="0.109757206510867"/>
          <c:w val="0.79828641370869002"/>
          <c:h val="0.758024915886150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9'!$A$38</c:f>
              <c:strCache>
                <c:ptCount val="1"/>
                <c:pt idx="0">
                  <c:v>Exportations</c:v>
                </c:pt>
              </c:strCache>
            </c:strRef>
          </c:tx>
          <c:spPr>
            <a:solidFill>
              <a:srgbClr val="00AC8C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'Figure 9'!$B$37:$D$37</c:f>
              <c:strCache>
                <c:ptCount val="3"/>
                <c:pt idx="0">
                  <c:v>Roquefort</c:v>
                </c:pt>
                <c:pt idx="1">
                  <c:v>Feta</c:v>
                </c:pt>
                <c:pt idx="2">
                  <c:v>Fromage brebis en saumure</c:v>
                </c:pt>
              </c:strCache>
            </c:strRef>
          </c:cat>
          <c:val>
            <c:numRef>
              <c:f>'Figure 9'!$B$38:$D$38</c:f>
              <c:numCache>
                <c:formatCode>_-* #\ ##0\ _€_-;\-* #\ ##0\ _€_-;_-* \-??\ _€_-;_-@_-</c:formatCode>
                <c:ptCount val="3"/>
                <c:pt idx="0">
                  <c:v>3853.002</c:v>
                </c:pt>
                <c:pt idx="1">
                  <c:v>10847.696</c:v>
                </c:pt>
                <c:pt idx="2">
                  <c:v>579.43799999999999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3-4C72-A947-76B577AD8DDA}"/>
            </c:ext>
          </c:extLst>
        </c:ser>
        <c:ser>
          <c:idx val="1"/>
          <c:order val="1"/>
          <c:tx>
            <c:strRef>
              <c:f>'Figure 9'!$A$39</c:f>
              <c:strCache>
                <c:ptCount val="1"/>
                <c:pt idx="0">
                  <c:v>Importations</c:v>
                </c:pt>
              </c:strCache>
            </c:strRef>
          </c:tx>
          <c:spPr>
            <a:solidFill>
              <a:srgbClr val="5770BE"/>
            </a:solidFill>
            <a:ln w="0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'Figure 9'!$B$37:$D$37</c:f>
              <c:strCache>
                <c:ptCount val="3"/>
                <c:pt idx="0">
                  <c:v>Roquefort</c:v>
                </c:pt>
                <c:pt idx="1">
                  <c:v>Feta</c:v>
                </c:pt>
                <c:pt idx="2">
                  <c:v>Fromage brebis en saumure</c:v>
                </c:pt>
              </c:strCache>
            </c:strRef>
          </c:cat>
          <c:val>
            <c:numRef>
              <c:f>'Figure 9'!$B$39:$D$39</c:f>
              <c:numCache>
                <c:formatCode>_-* #\ ##0\ _€_-;\-* #\ ##0\ _€_-;_-* \-??\ _€_-;_-@_-</c:formatCode>
                <c:ptCount val="3"/>
                <c:pt idx="0">
                  <c:v>9.0690000000000008</c:v>
                </c:pt>
                <c:pt idx="1">
                  <c:v>7410.8810000000003</c:v>
                </c:pt>
                <c:pt idx="2">
                  <c:v>11475.753000000001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3-4C72-A947-76B577AD8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829233"/>
        <c:axId val="28052969"/>
      </c:barChart>
      <c:catAx>
        <c:axId val="4982923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crossAx val="28052969"/>
        <c:crosses val="autoZero"/>
        <c:auto val="1"/>
        <c:lblAlgn val="ctr"/>
        <c:lblOffset val="100"/>
        <c:noMultiLvlLbl val="0"/>
      </c:catAx>
      <c:valAx>
        <c:axId val="2805296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title>
          <c:tx>
            <c:rich>
              <a:bodyPr rot="0"/>
              <a:lstStyle/>
              <a:p>
                <a:pPr>
                  <a:defRPr/>
                </a:pPr>
                <a:r>
                  <a:rPr lang="fr-FR"/>
                  <a:t>tonnes</a:t>
                </a:r>
              </a:p>
            </c:rich>
          </c:tx>
          <c:layout>
            <c:manualLayout>
              <c:xMode val="edge"/>
              <c:yMode val="edge"/>
              <c:x val="0.137331701346389"/>
              <c:y val="2.2460671092116E-2"/>
            </c:manualLayout>
          </c:layout>
          <c:overlay val="0"/>
          <c:spPr>
            <a:noFill/>
            <a:ln w="0">
              <a:noFill/>
            </a:ln>
          </c:spPr>
        </c:title>
        <c:numFmt formatCode="_-* #\ ##0\ _€_-;\-* #\ ##0\ _€_-;_-* \-??\ _€_-;_-@_-" sourceLinked="0"/>
        <c:majorTickMark val="none"/>
        <c:minorTickMark val="none"/>
        <c:tickLblPos val="nextTo"/>
        <c:spPr>
          <a:ln w="6480">
            <a:noFill/>
          </a:ln>
        </c:spPr>
        <c:crossAx val="49829233"/>
        <c:crossesAt val="0"/>
        <c:crossBetween val="between"/>
        <c:dispUnits>
          <c:builtInUnit val="thousands"/>
          <c:dispUnitsLbl>
            <c:layout/>
          </c:dispUnitsLbl>
        </c:dispUnits>
      </c:valAx>
      <c:spPr>
        <a:noFill/>
        <a:ln w="0">
          <a:noFill/>
        </a:ln>
      </c:spPr>
    </c:plotArea>
    <c:legend>
      <c:legendPos val="b"/>
      <c:layout>
        <c:manualLayout>
          <c:xMode val="edge"/>
          <c:yMode val="edge"/>
          <c:x val="0.205788765145025"/>
          <c:y val="0.12192017456132399"/>
          <c:w val="0.55426706136433346"/>
          <c:h val="7.3599619453974127E-2"/>
        </c:manualLayout>
      </c:layout>
      <c:overlay val="0"/>
      <c:spPr>
        <a:solidFill>
          <a:srgbClr val="FFFFFF"/>
        </a:solidFill>
        <a:ln w="0">
          <a:noFill/>
        </a:ln>
      </c:spPr>
    </c:legend>
    <c:plotVisOnly val="1"/>
    <c:dispBlanksAs val="gap"/>
    <c:showDLblsOverMax val="1"/>
  </c:chart>
  <c:spPr>
    <a:solidFill>
      <a:srgbClr val="FFFFFF"/>
    </a:solidFill>
    <a:ln w="9360">
      <a:noFill/>
      <a:round/>
    </a:ln>
  </c:spPr>
  <c:txPr>
    <a:bodyPr/>
    <a:lstStyle/>
    <a:p>
      <a:pPr>
        <a:defRPr sz="1100" baseline="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7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image" Target="../media/image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756909</xdr:colOff>
      <xdr:row>43</xdr:row>
      <xdr:rowOff>0</xdr:rowOff>
    </xdr:to>
    <xdr:grpSp>
      <xdr:nvGrpSpPr>
        <xdr:cNvPr id="6" name="Groupe 5"/>
        <xdr:cNvGrpSpPr/>
      </xdr:nvGrpSpPr>
      <xdr:grpSpPr>
        <a:xfrm>
          <a:off x="0" y="0"/>
          <a:ext cx="6090909" cy="6962775"/>
          <a:chOff x="0" y="0"/>
          <a:chExt cx="6090909" cy="6962775"/>
        </a:xfrm>
      </xdr:grpSpPr>
      <xdr:pic>
        <xdr:nvPicPr>
          <xdr:cNvPr id="2" name="Image 1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6090909" cy="6962775"/>
          </a:xfrm>
          <a:prstGeom prst="rect">
            <a:avLst/>
          </a:prstGeom>
        </xdr:spPr>
      </xdr:pic>
      <xdr:grpSp>
        <xdr:nvGrpSpPr>
          <xdr:cNvPr id="3" name="Groupe 2"/>
          <xdr:cNvGrpSpPr/>
        </xdr:nvGrpSpPr>
        <xdr:grpSpPr>
          <a:xfrm>
            <a:off x="1" y="1"/>
            <a:ext cx="2952750" cy="676274"/>
            <a:chOff x="23812" y="0"/>
            <a:chExt cx="6988969" cy="1179525"/>
          </a:xfrm>
        </xdr:grpSpPr>
        <xdr:pic>
          <xdr:nvPicPr>
            <xdr:cNvPr id="4" name="Image 3"/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5203030" y="0"/>
              <a:ext cx="1809751" cy="1156570"/>
            </a:xfrm>
            <a:prstGeom prst="rect">
              <a:avLst/>
            </a:prstGeom>
          </xdr:spPr>
        </xdr:pic>
        <xdr:pic>
          <xdr:nvPicPr>
            <xdr:cNvPr id="5" name="Image 4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3812" y="11908"/>
              <a:ext cx="5191125" cy="116761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53</xdr:row>
      <xdr:rowOff>3885</xdr:rowOff>
    </xdr:from>
    <xdr:to>
      <xdr:col>9</xdr:col>
      <xdr:colOff>77100</xdr:colOff>
      <xdr:row>79</xdr:row>
      <xdr:rowOff>0</xdr:rowOff>
    </xdr:to>
    <xdr:graphicFrame macro="">
      <xdr:nvGraphicFramePr>
        <xdr:cNvPr id="3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</xdr:colOff>
      <xdr:row>0</xdr:row>
      <xdr:rowOff>0</xdr:rowOff>
    </xdr:from>
    <xdr:to>
      <xdr:col>6</xdr:col>
      <xdr:colOff>238126</xdr:colOff>
      <xdr:row>6</xdr:row>
      <xdr:rowOff>28575</xdr:rowOff>
    </xdr:to>
    <xdr:grpSp>
      <xdr:nvGrpSpPr>
        <xdr:cNvPr id="4" name="Groupe 3"/>
        <xdr:cNvGrpSpPr/>
      </xdr:nvGrpSpPr>
      <xdr:grpSpPr>
        <a:xfrm>
          <a:off x="1" y="0"/>
          <a:ext cx="6667500" cy="1000125"/>
          <a:chOff x="23812" y="0"/>
          <a:chExt cx="6988969" cy="1179525"/>
        </a:xfrm>
      </xdr:grpSpPr>
      <xdr:pic>
        <xdr:nvPicPr>
          <xdr:cNvPr id="5" name="Image 4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6" name="Imag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6</xdr:col>
      <xdr:colOff>647700</xdr:colOff>
      <xdr:row>6</xdr:row>
      <xdr:rowOff>152401</xdr:rowOff>
    </xdr:to>
    <xdr:grpSp>
      <xdr:nvGrpSpPr>
        <xdr:cNvPr id="2" name="Groupe 1"/>
        <xdr:cNvGrpSpPr/>
      </xdr:nvGrpSpPr>
      <xdr:grpSpPr>
        <a:xfrm>
          <a:off x="0" y="1"/>
          <a:ext cx="6810375" cy="1123950"/>
          <a:chOff x="23812" y="0"/>
          <a:chExt cx="6988969" cy="1179525"/>
        </a:xfrm>
      </xdr:grpSpPr>
      <xdr:pic>
        <xdr:nvPicPr>
          <xdr:cNvPr id="3" name="Image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4" name="Imag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257175</xdr:colOff>
      <xdr:row>6</xdr:row>
      <xdr:rowOff>142875</xdr:rowOff>
    </xdr:to>
    <xdr:grpSp>
      <xdr:nvGrpSpPr>
        <xdr:cNvPr id="2" name="Groupe 1"/>
        <xdr:cNvGrpSpPr/>
      </xdr:nvGrpSpPr>
      <xdr:grpSpPr>
        <a:xfrm>
          <a:off x="0" y="0"/>
          <a:ext cx="6943725" cy="1114425"/>
          <a:chOff x="23812" y="0"/>
          <a:chExt cx="6988969" cy="1179525"/>
        </a:xfrm>
      </xdr:grpSpPr>
      <xdr:pic>
        <xdr:nvPicPr>
          <xdr:cNvPr id="3" name="Image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4" name="Imag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295275</xdr:colOff>
      <xdr:row>6</xdr:row>
      <xdr:rowOff>142875</xdr:rowOff>
    </xdr:to>
    <xdr:grpSp>
      <xdr:nvGrpSpPr>
        <xdr:cNvPr id="2" name="Groupe 1"/>
        <xdr:cNvGrpSpPr/>
      </xdr:nvGrpSpPr>
      <xdr:grpSpPr>
        <a:xfrm>
          <a:off x="0" y="0"/>
          <a:ext cx="6943725" cy="1114425"/>
          <a:chOff x="23812" y="0"/>
          <a:chExt cx="6988969" cy="1179525"/>
        </a:xfrm>
      </xdr:grpSpPr>
      <xdr:pic>
        <xdr:nvPicPr>
          <xdr:cNvPr id="3" name="Image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4" name="Imag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466725</xdr:colOff>
      <xdr:row>6</xdr:row>
      <xdr:rowOff>152400</xdr:rowOff>
    </xdr:to>
    <xdr:grpSp>
      <xdr:nvGrpSpPr>
        <xdr:cNvPr id="2" name="Groupe 1"/>
        <xdr:cNvGrpSpPr/>
      </xdr:nvGrpSpPr>
      <xdr:grpSpPr>
        <a:xfrm>
          <a:off x="0" y="0"/>
          <a:ext cx="6810375" cy="1123950"/>
          <a:chOff x="23812" y="0"/>
          <a:chExt cx="6988969" cy="1179525"/>
        </a:xfrm>
      </xdr:grpSpPr>
      <xdr:pic>
        <xdr:nvPicPr>
          <xdr:cNvPr id="3" name="Image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4" name="Imag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26</xdr:row>
      <xdr:rowOff>0</xdr:rowOff>
    </xdr:from>
    <xdr:to>
      <xdr:col>11</xdr:col>
      <xdr:colOff>0</xdr:colOff>
      <xdr:row>53</xdr:row>
      <xdr:rowOff>0</xdr:rowOff>
    </xdr:to>
    <xdr:graphicFrame macro="">
      <xdr:nvGraphicFramePr>
        <xdr:cNvPr id="6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7</xdr:col>
      <xdr:colOff>752475</xdr:colOff>
      <xdr:row>6</xdr:row>
      <xdr:rowOff>133350</xdr:rowOff>
    </xdr:to>
    <xdr:grpSp>
      <xdr:nvGrpSpPr>
        <xdr:cNvPr id="3" name="Groupe 2"/>
        <xdr:cNvGrpSpPr/>
      </xdr:nvGrpSpPr>
      <xdr:grpSpPr>
        <a:xfrm>
          <a:off x="0" y="0"/>
          <a:ext cx="6810375" cy="1123950"/>
          <a:chOff x="23812" y="0"/>
          <a:chExt cx="6988969" cy="1179525"/>
        </a:xfrm>
      </xdr:grpSpPr>
      <xdr:pic>
        <xdr:nvPicPr>
          <xdr:cNvPr id="4" name="Image 3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5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6</xdr:col>
      <xdr:colOff>0</xdr:colOff>
      <xdr:row>41</xdr:row>
      <xdr:rowOff>0</xdr:rowOff>
    </xdr:to>
    <xdr:grpSp>
      <xdr:nvGrpSpPr>
        <xdr:cNvPr id="7" name="Groupe 6"/>
        <xdr:cNvGrpSpPr/>
      </xdr:nvGrpSpPr>
      <xdr:grpSpPr>
        <a:xfrm>
          <a:off x="1" y="0"/>
          <a:ext cx="4571999" cy="6638925"/>
          <a:chOff x="0" y="0"/>
          <a:chExt cx="7112869" cy="10058400"/>
        </a:xfrm>
      </xdr:grpSpPr>
      <xdr:pic>
        <xdr:nvPicPr>
          <xdr:cNvPr id="3" name="Image 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7112869" cy="10058400"/>
          </a:xfrm>
          <a:prstGeom prst="rect">
            <a:avLst/>
          </a:prstGeom>
        </xdr:spPr>
      </xdr:pic>
      <xdr:grpSp>
        <xdr:nvGrpSpPr>
          <xdr:cNvPr id="4" name="Groupe 3"/>
          <xdr:cNvGrpSpPr/>
        </xdr:nvGrpSpPr>
        <xdr:grpSpPr>
          <a:xfrm>
            <a:off x="1" y="0"/>
            <a:ext cx="6457950" cy="771525"/>
            <a:chOff x="23812" y="0"/>
            <a:chExt cx="6988969" cy="1179525"/>
          </a:xfrm>
        </xdr:grpSpPr>
        <xdr:pic>
          <xdr:nvPicPr>
            <xdr:cNvPr id="5" name="Image 4"/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5203030" y="0"/>
              <a:ext cx="1809751" cy="1156570"/>
            </a:xfrm>
            <a:prstGeom prst="rect">
              <a:avLst/>
            </a:prstGeom>
          </xdr:spPr>
        </xdr:pic>
        <xdr:pic>
          <xdr:nvPicPr>
            <xdr:cNvPr id="6" name="Imag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3812" y="11908"/>
              <a:ext cx="5191125" cy="116761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390525</xdr:colOff>
      <xdr:row>6</xdr:row>
      <xdr:rowOff>38100</xdr:rowOff>
    </xdr:to>
    <xdr:grpSp>
      <xdr:nvGrpSpPr>
        <xdr:cNvPr id="3" name="Groupe 2"/>
        <xdr:cNvGrpSpPr/>
      </xdr:nvGrpSpPr>
      <xdr:grpSpPr>
        <a:xfrm>
          <a:off x="0" y="0"/>
          <a:ext cx="7667625" cy="1123950"/>
          <a:chOff x="23812" y="0"/>
          <a:chExt cx="6988969" cy="1179525"/>
        </a:xfrm>
      </xdr:grpSpPr>
      <xdr:pic>
        <xdr:nvPicPr>
          <xdr:cNvPr id="4" name="Image 3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5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0</xdr:colOff>
      <xdr:row>12</xdr:row>
      <xdr:rowOff>0</xdr:rowOff>
    </xdr:from>
    <xdr:to>
      <xdr:col>8</xdr:col>
      <xdr:colOff>681060</xdr:colOff>
      <xdr:row>32</xdr:row>
      <xdr:rowOff>177120</xdr:rowOff>
    </xdr:to>
    <xdr:graphicFrame macro="">
      <xdr:nvGraphicFramePr>
        <xdr:cNvPr id="6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495300</xdr:colOff>
      <xdr:row>6</xdr:row>
      <xdr:rowOff>38100</xdr:rowOff>
    </xdr:to>
    <xdr:grpSp>
      <xdr:nvGrpSpPr>
        <xdr:cNvPr id="3" name="Groupe 2"/>
        <xdr:cNvGrpSpPr/>
      </xdr:nvGrpSpPr>
      <xdr:grpSpPr>
        <a:xfrm>
          <a:off x="0" y="0"/>
          <a:ext cx="7391400" cy="1123950"/>
          <a:chOff x="23812" y="0"/>
          <a:chExt cx="6988969" cy="1179525"/>
        </a:xfrm>
      </xdr:grpSpPr>
      <xdr:pic>
        <xdr:nvPicPr>
          <xdr:cNvPr id="4" name="Image 3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5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0</xdr:colOff>
      <xdr:row>10</xdr:row>
      <xdr:rowOff>180974</xdr:rowOff>
    </xdr:from>
    <xdr:to>
      <xdr:col>7</xdr:col>
      <xdr:colOff>676275</xdr:colOff>
      <xdr:row>29</xdr:row>
      <xdr:rowOff>0</xdr:rowOff>
    </xdr:to>
    <xdr:graphicFrame macro="">
      <xdr:nvGraphicFramePr>
        <xdr:cNvPr id="6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619125</xdr:colOff>
      <xdr:row>5</xdr:row>
      <xdr:rowOff>171450</xdr:rowOff>
    </xdr:to>
    <xdr:grpSp>
      <xdr:nvGrpSpPr>
        <xdr:cNvPr id="4" name="Groupe 3"/>
        <xdr:cNvGrpSpPr/>
      </xdr:nvGrpSpPr>
      <xdr:grpSpPr>
        <a:xfrm>
          <a:off x="0" y="0"/>
          <a:ext cx="7067550" cy="1123950"/>
          <a:chOff x="23812" y="0"/>
          <a:chExt cx="6988969" cy="1179525"/>
        </a:xfrm>
      </xdr:grpSpPr>
      <xdr:pic>
        <xdr:nvPicPr>
          <xdr:cNvPr id="5" name="Image 4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6" name="Imag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28575</xdr:colOff>
      <xdr:row>9</xdr:row>
      <xdr:rowOff>9524</xdr:rowOff>
    </xdr:from>
    <xdr:to>
      <xdr:col>9</xdr:col>
      <xdr:colOff>0</xdr:colOff>
      <xdr:row>29</xdr:row>
      <xdr:rowOff>190499</xdr:rowOff>
    </xdr:to>
    <xdr:graphicFrame macro="">
      <xdr:nvGraphicFramePr>
        <xdr:cNvPr id="7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68009</xdr:colOff>
      <xdr:row>47</xdr:row>
      <xdr:rowOff>28575</xdr:rowOff>
    </xdr:to>
    <xdr:grpSp>
      <xdr:nvGrpSpPr>
        <xdr:cNvPr id="7" name="Groupe 6"/>
        <xdr:cNvGrpSpPr/>
      </xdr:nvGrpSpPr>
      <xdr:grpSpPr>
        <a:xfrm>
          <a:off x="0" y="0"/>
          <a:ext cx="5402009" cy="7639050"/>
          <a:chOff x="0" y="0"/>
          <a:chExt cx="5402009" cy="7639050"/>
        </a:xfrm>
      </xdr:grpSpPr>
      <xdr:pic>
        <xdr:nvPicPr>
          <xdr:cNvPr id="2" name="Image 1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0"/>
            <a:ext cx="5402008" cy="7639050"/>
          </a:xfrm>
          <a:prstGeom prst="rect">
            <a:avLst/>
          </a:prstGeom>
        </xdr:spPr>
      </xdr:pic>
      <xdr:grpSp>
        <xdr:nvGrpSpPr>
          <xdr:cNvPr id="4" name="Groupe 3"/>
          <xdr:cNvGrpSpPr/>
        </xdr:nvGrpSpPr>
        <xdr:grpSpPr>
          <a:xfrm>
            <a:off x="0" y="1"/>
            <a:ext cx="3533775" cy="695324"/>
            <a:chOff x="23812" y="0"/>
            <a:chExt cx="6988969" cy="1179525"/>
          </a:xfrm>
        </xdr:grpSpPr>
        <xdr:pic>
          <xdr:nvPicPr>
            <xdr:cNvPr id="5" name="Image 4"/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5203030" y="0"/>
              <a:ext cx="1809751" cy="1156570"/>
            </a:xfrm>
            <a:prstGeom prst="rect">
              <a:avLst/>
            </a:prstGeom>
          </xdr:spPr>
        </xdr:pic>
        <xdr:pic>
          <xdr:nvPicPr>
            <xdr:cNvPr id="6" name="Imag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3812" y="11908"/>
              <a:ext cx="5191125" cy="116761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0.09877</cdr:x>
      <cdr:y>0</cdr:y>
    </cdr:from>
    <cdr:to>
      <cdr:x>0.23724</cdr:x>
      <cdr:y>0.05795</cdr:y>
    </cdr:to>
    <cdr:sp macro="" textlink="">
      <cdr:nvSpPr>
        <cdr:cNvPr id="12" name="ZoneTexte 1"/>
        <cdr:cNvSpPr/>
      </cdr:nvSpPr>
      <cdr:spPr>
        <a:xfrm xmlns:a="http://schemas.openxmlformats.org/drawingml/2006/main">
          <a:off x="526212" y="0"/>
          <a:ext cx="737704" cy="2285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/>
      </cdr:style>
      <cdr:txBody>
        <a:bodyPr xmlns:a="http://schemas.openxmlformats.org/drawingml/2006/main" lIns="90000" tIns="45000" rIns="90000" bIns="45000" anchor="t">
          <a:noAutofit/>
        </a:bodyPr>
        <a:lstStyle xmlns:a="http://schemas.openxmlformats.org/drawingml/2006/main"/>
        <a:p xmlns:a="http://schemas.openxmlformats.org/drawingml/2006/main">
          <a:pPr>
            <a:lnSpc>
              <a:spcPct val="100000"/>
            </a:lnSpc>
            <a:tabLst>
              <a:tab pos="0" algn="l"/>
            </a:tabLst>
          </a:pPr>
          <a:r>
            <a:rPr lang="fr-FR" sz="900" b="0" strike="noStrike" spc="-1">
              <a:latin typeface="Marianne"/>
            </a:rPr>
            <a:t>tonnes</a:t>
          </a:r>
          <a:endParaRPr sz="900" b="0" strike="noStrike" spc="-1">
            <a:latin typeface="Times New Roman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8</xdr:col>
      <xdr:colOff>428550</xdr:colOff>
      <xdr:row>32</xdr:row>
      <xdr:rowOff>123825</xdr:rowOff>
    </xdr:to>
    <xdr:graphicFrame macro="">
      <xdr:nvGraphicFramePr>
        <xdr:cNvPr id="13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8</xdr:col>
      <xdr:colOff>723900</xdr:colOff>
      <xdr:row>5</xdr:row>
      <xdr:rowOff>171450</xdr:rowOff>
    </xdr:to>
    <xdr:grpSp>
      <xdr:nvGrpSpPr>
        <xdr:cNvPr id="3" name="Groupe 2"/>
        <xdr:cNvGrpSpPr/>
      </xdr:nvGrpSpPr>
      <xdr:grpSpPr>
        <a:xfrm>
          <a:off x="0" y="0"/>
          <a:ext cx="7905750" cy="1123950"/>
          <a:chOff x="23812" y="0"/>
          <a:chExt cx="6988969" cy="1179525"/>
        </a:xfrm>
      </xdr:grpSpPr>
      <xdr:pic>
        <xdr:nvPicPr>
          <xdr:cNvPr id="4" name="Image 3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5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8</xdr:col>
      <xdr:colOff>74310</xdr:colOff>
      <xdr:row>26</xdr:row>
      <xdr:rowOff>28665</xdr:rowOff>
    </xdr:to>
    <xdr:graphicFrame macro="">
      <xdr:nvGraphicFramePr>
        <xdr:cNvPr id="14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8</xdr:col>
      <xdr:colOff>533400</xdr:colOff>
      <xdr:row>5</xdr:row>
      <xdr:rowOff>171450</xdr:rowOff>
    </xdr:to>
    <xdr:grpSp>
      <xdr:nvGrpSpPr>
        <xdr:cNvPr id="3" name="Groupe 2"/>
        <xdr:cNvGrpSpPr/>
      </xdr:nvGrpSpPr>
      <xdr:grpSpPr>
        <a:xfrm>
          <a:off x="0" y="0"/>
          <a:ext cx="6800850" cy="1123950"/>
          <a:chOff x="23812" y="0"/>
          <a:chExt cx="6988969" cy="1179525"/>
        </a:xfrm>
      </xdr:grpSpPr>
      <xdr:pic>
        <xdr:nvPicPr>
          <xdr:cNvPr id="4" name="Image 3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5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8</xdr:col>
      <xdr:colOff>457200</xdr:colOff>
      <xdr:row>30</xdr:row>
      <xdr:rowOff>142875</xdr:rowOff>
    </xdr:to>
    <xdr:graphicFrame macro="">
      <xdr:nvGraphicFramePr>
        <xdr:cNvPr id="15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58</xdr:row>
      <xdr:rowOff>0</xdr:rowOff>
    </xdr:from>
    <xdr:to>
      <xdr:col>11</xdr:col>
      <xdr:colOff>583700</xdr:colOff>
      <xdr:row>75</xdr:row>
      <xdr:rowOff>157680</xdr:rowOff>
    </xdr:to>
    <xdr:graphicFrame macro="">
      <xdr:nvGraphicFramePr>
        <xdr:cNvPr id="16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9525</xdr:colOff>
      <xdr:row>6</xdr:row>
      <xdr:rowOff>152400</xdr:rowOff>
    </xdr:to>
    <xdr:grpSp>
      <xdr:nvGrpSpPr>
        <xdr:cNvPr id="4" name="Groupe 3"/>
        <xdr:cNvGrpSpPr/>
      </xdr:nvGrpSpPr>
      <xdr:grpSpPr>
        <a:xfrm>
          <a:off x="0" y="0"/>
          <a:ext cx="7503087" cy="1113329"/>
          <a:chOff x="23812" y="0"/>
          <a:chExt cx="6988969" cy="1179525"/>
        </a:xfrm>
      </xdr:grpSpPr>
      <xdr:pic>
        <xdr:nvPicPr>
          <xdr:cNvPr id="5" name="Image 4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6" name="Imag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104760</xdr:rowOff>
    </xdr:from>
    <xdr:to>
      <xdr:col>6</xdr:col>
      <xdr:colOff>329400</xdr:colOff>
      <xdr:row>51</xdr:row>
      <xdr:rowOff>110160</xdr:rowOff>
    </xdr:to>
    <xdr:graphicFrame macro="">
      <xdr:nvGraphicFramePr>
        <xdr:cNvPr id="4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5</xdr:col>
      <xdr:colOff>200025</xdr:colOff>
      <xdr:row>6</xdr:row>
      <xdr:rowOff>152400</xdr:rowOff>
    </xdr:to>
    <xdr:grpSp>
      <xdr:nvGrpSpPr>
        <xdr:cNvPr id="3" name="Groupe 2"/>
        <xdr:cNvGrpSpPr/>
      </xdr:nvGrpSpPr>
      <xdr:grpSpPr>
        <a:xfrm>
          <a:off x="0" y="0"/>
          <a:ext cx="7391400" cy="1123950"/>
          <a:chOff x="23812" y="0"/>
          <a:chExt cx="6988969" cy="1179525"/>
        </a:xfrm>
      </xdr:grpSpPr>
      <xdr:pic>
        <xdr:nvPicPr>
          <xdr:cNvPr id="5" name="Image 4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6" name="Imag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26</xdr:row>
      <xdr:rowOff>15120</xdr:rowOff>
    </xdr:from>
    <xdr:to>
      <xdr:col>8</xdr:col>
      <xdr:colOff>304800</xdr:colOff>
      <xdr:row>46</xdr:row>
      <xdr:rowOff>180975</xdr:rowOff>
    </xdr:to>
    <xdr:graphicFrame macro="">
      <xdr:nvGraphicFramePr>
        <xdr:cNvPr id="5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9</xdr:col>
      <xdr:colOff>47625</xdr:colOff>
      <xdr:row>5</xdr:row>
      <xdr:rowOff>171450</xdr:rowOff>
    </xdr:to>
    <xdr:grpSp>
      <xdr:nvGrpSpPr>
        <xdr:cNvPr id="3" name="Groupe 2"/>
        <xdr:cNvGrpSpPr/>
      </xdr:nvGrpSpPr>
      <xdr:grpSpPr>
        <a:xfrm>
          <a:off x="0" y="0"/>
          <a:ext cx="7800975" cy="1123950"/>
          <a:chOff x="23812" y="0"/>
          <a:chExt cx="6988969" cy="1179525"/>
        </a:xfrm>
      </xdr:grpSpPr>
      <xdr:pic>
        <xdr:nvPicPr>
          <xdr:cNvPr id="4" name="Image 3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6" name="Imag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619125</xdr:colOff>
      <xdr:row>5</xdr:row>
      <xdr:rowOff>171450</xdr:rowOff>
    </xdr:to>
    <xdr:grpSp>
      <xdr:nvGrpSpPr>
        <xdr:cNvPr id="4" name="Groupe 3"/>
        <xdr:cNvGrpSpPr/>
      </xdr:nvGrpSpPr>
      <xdr:grpSpPr>
        <a:xfrm>
          <a:off x="0" y="0"/>
          <a:ext cx="7391400" cy="1123950"/>
          <a:chOff x="23812" y="0"/>
          <a:chExt cx="6988969" cy="1179525"/>
        </a:xfrm>
      </xdr:grpSpPr>
      <xdr:pic>
        <xdr:nvPicPr>
          <xdr:cNvPr id="5" name="Image 4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6" name="Imag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0</xdr:col>
      <xdr:colOff>0</xdr:colOff>
      <xdr:row>10</xdr:row>
      <xdr:rowOff>0</xdr:rowOff>
    </xdr:from>
    <xdr:to>
      <xdr:col>4</xdr:col>
      <xdr:colOff>86985</xdr:colOff>
      <xdr:row>30</xdr:row>
      <xdr:rowOff>9525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0.0804</cdr:x>
      <cdr:y>0</cdr:y>
    </cdr:from>
    <cdr:to>
      <cdr:x>0.21906</cdr:x>
      <cdr:y>0.07115</cdr:y>
    </cdr:to>
    <cdr:sp macro="" textlink="">
      <cdr:nvSpPr>
        <cdr:cNvPr id="10" name="ZoneTexte 1"/>
        <cdr:cNvSpPr/>
      </cdr:nvSpPr>
      <cdr:spPr>
        <a:xfrm xmlns:a="http://schemas.openxmlformats.org/drawingml/2006/main">
          <a:off x="428958" y="0"/>
          <a:ext cx="739787" cy="2724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0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/>
      </cdr:style>
      <cdr:txBody>
        <a:bodyPr xmlns:a="http://schemas.openxmlformats.org/drawingml/2006/main" vertOverflow="clip" lIns="90000" tIns="45000" rIns="90000" bIns="45000" anchor="t">
          <a:noAutofit/>
        </a:bodyPr>
        <a:lstStyle xmlns:a="http://schemas.openxmlformats.org/drawingml/2006/main"/>
        <a:p xmlns:a="http://schemas.openxmlformats.org/drawingml/2006/main">
          <a:pPr>
            <a:lnSpc>
              <a:spcPct val="100000"/>
            </a:lnSpc>
          </a:pPr>
          <a:r>
            <a:rPr lang="fr-FR" sz="900" b="0" strike="noStrike" spc="-1">
              <a:latin typeface="Marianne"/>
            </a:rPr>
            <a:t>tonnes</a:t>
          </a:r>
          <a:endParaRPr sz="900" b="0" strike="noStrike" spc="-1">
            <a:latin typeface="Times New Roman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226219</xdr:colOff>
      <xdr:row>7</xdr:row>
      <xdr:rowOff>46050</xdr:rowOff>
    </xdr:to>
    <xdr:grpSp>
      <xdr:nvGrpSpPr>
        <xdr:cNvPr id="2" name="Groupe 1"/>
        <xdr:cNvGrpSpPr/>
      </xdr:nvGrpSpPr>
      <xdr:grpSpPr>
        <a:xfrm>
          <a:off x="0" y="0"/>
          <a:ext cx="6988969" cy="1179525"/>
          <a:chOff x="23812" y="0"/>
          <a:chExt cx="6988969" cy="1179525"/>
        </a:xfrm>
      </xdr:grpSpPr>
      <xdr:pic>
        <xdr:nvPicPr>
          <xdr:cNvPr id="3" name="Image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4" name="Imag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11</xdr:row>
      <xdr:rowOff>0</xdr:rowOff>
    </xdr:from>
    <xdr:to>
      <xdr:col>12</xdr:col>
      <xdr:colOff>360</xdr:colOff>
      <xdr:row>32</xdr:row>
      <xdr:rowOff>720</xdr:rowOff>
    </xdr:to>
    <xdr:graphicFrame macro="">
      <xdr:nvGraphicFramePr>
        <xdr:cNvPr id="2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6</xdr:col>
      <xdr:colOff>616744</xdr:colOff>
      <xdr:row>7</xdr:row>
      <xdr:rowOff>46050</xdr:rowOff>
    </xdr:to>
    <xdr:grpSp>
      <xdr:nvGrpSpPr>
        <xdr:cNvPr id="3" name="Groupe 2"/>
        <xdr:cNvGrpSpPr/>
      </xdr:nvGrpSpPr>
      <xdr:grpSpPr>
        <a:xfrm>
          <a:off x="0" y="0"/>
          <a:ext cx="5769769" cy="1179525"/>
          <a:chOff x="23812" y="0"/>
          <a:chExt cx="6988969" cy="1179525"/>
        </a:xfrm>
      </xdr:grpSpPr>
      <xdr:pic>
        <xdr:nvPicPr>
          <xdr:cNvPr id="4" name="Image 3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5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6</xdr:col>
      <xdr:colOff>710340</xdr:colOff>
      <xdr:row>32</xdr:row>
      <xdr:rowOff>157680</xdr:rowOff>
    </xdr:to>
    <xdr:graphicFrame macro="">
      <xdr:nvGraphicFramePr>
        <xdr:cNvPr id="2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54769</xdr:colOff>
      <xdr:row>7</xdr:row>
      <xdr:rowOff>46050</xdr:rowOff>
    </xdr:to>
    <xdr:grpSp>
      <xdr:nvGrpSpPr>
        <xdr:cNvPr id="3" name="Groupe 2"/>
        <xdr:cNvGrpSpPr/>
      </xdr:nvGrpSpPr>
      <xdr:grpSpPr>
        <a:xfrm>
          <a:off x="0" y="0"/>
          <a:ext cx="7198519" cy="1179525"/>
          <a:chOff x="23812" y="0"/>
          <a:chExt cx="6988969" cy="1179525"/>
        </a:xfrm>
      </xdr:grpSpPr>
      <xdr:pic>
        <xdr:nvPicPr>
          <xdr:cNvPr id="4" name="Image 3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5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7</xdr:col>
      <xdr:colOff>0</xdr:colOff>
      <xdr:row>48</xdr:row>
      <xdr:rowOff>0</xdr:rowOff>
    </xdr:to>
    <xdr:graphicFrame macro="">
      <xdr:nvGraphicFramePr>
        <xdr:cNvPr id="2" name="Graphique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7</xdr:col>
      <xdr:colOff>578644</xdr:colOff>
      <xdr:row>7</xdr:row>
      <xdr:rowOff>46050</xdr:rowOff>
    </xdr:to>
    <xdr:grpSp>
      <xdr:nvGrpSpPr>
        <xdr:cNvPr id="3" name="Groupe 2"/>
        <xdr:cNvGrpSpPr/>
      </xdr:nvGrpSpPr>
      <xdr:grpSpPr>
        <a:xfrm>
          <a:off x="0" y="0"/>
          <a:ext cx="6788944" cy="1179525"/>
          <a:chOff x="23812" y="0"/>
          <a:chExt cx="6988969" cy="1179525"/>
        </a:xfrm>
      </xdr:grpSpPr>
      <xdr:pic>
        <xdr:nvPicPr>
          <xdr:cNvPr id="4" name="Image 3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5" name="Imag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645319</xdr:colOff>
      <xdr:row>7</xdr:row>
      <xdr:rowOff>46050</xdr:rowOff>
    </xdr:to>
    <xdr:grpSp>
      <xdr:nvGrpSpPr>
        <xdr:cNvPr id="2" name="Groupe 1"/>
        <xdr:cNvGrpSpPr/>
      </xdr:nvGrpSpPr>
      <xdr:grpSpPr>
        <a:xfrm>
          <a:off x="0" y="0"/>
          <a:ext cx="6988969" cy="1179525"/>
          <a:chOff x="23812" y="0"/>
          <a:chExt cx="6988969" cy="1179525"/>
        </a:xfrm>
      </xdr:grpSpPr>
      <xdr:pic>
        <xdr:nvPicPr>
          <xdr:cNvPr id="3" name="Image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4" name="Imag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133350</xdr:colOff>
      <xdr:row>6</xdr:row>
      <xdr:rowOff>133350</xdr:rowOff>
    </xdr:to>
    <xdr:grpSp>
      <xdr:nvGrpSpPr>
        <xdr:cNvPr id="2" name="Groupe 1"/>
        <xdr:cNvGrpSpPr/>
      </xdr:nvGrpSpPr>
      <xdr:grpSpPr>
        <a:xfrm>
          <a:off x="0" y="0"/>
          <a:ext cx="6781800" cy="1104900"/>
          <a:chOff x="23812" y="0"/>
          <a:chExt cx="6988969" cy="1179525"/>
        </a:xfrm>
      </xdr:grpSpPr>
      <xdr:pic>
        <xdr:nvPicPr>
          <xdr:cNvPr id="3" name="Image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4" name="Imag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388144</xdr:colOff>
      <xdr:row>7</xdr:row>
      <xdr:rowOff>46050</xdr:rowOff>
    </xdr:to>
    <xdr:grpSp>
      <xdr:nvGrpSpPr>
        <xdr:cNvPr id="2" name="Groupe 1"/>
        <xdr:cNvGrpSpPr/>
      </xdr:nvGrpSpPr>
      <xdr:grpSpPr>
        <a:xfrm>
          <a:off x="0" y="0"/>
          <a:ext cx="7198519" cy="1179525"/>
          <a:chOff x="23812" y="0"/>
          <a:chExt cx="6988969" cy="1179525"/>
        </a:xfrm>
      </xdr:grpSpPr>
      <xdr:pic>
        <xdr:nvPicPr>
          <xdr:cNvPr id="3" name="Image 2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203030" y="0"/>
            <a:ext cx="1809751" cy="1156570"/>
          </a:xfrm>
          <a:prstGeom prst="rect">
            <a:avLst/>
          </a:prstGeom>
        </xdr:spPr>
      </xdr:pic>
      <xdr:pic>
        <xdr:nvPicPr>
          <xdr:cNvPr id="4" name="Imag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812" y="11908"/>
            <a:ext cx="5191125" cy="116761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4:A48"/>
  <sheetViews>
    <sheetView workbookViewId="0">
      <selection activeCell="A49" sqref="A49"/>
    </sheetView>
  </sheetViews>
  <sheetFormatPr baseColWidth="10" defaultRowHeight="12.75"/>
  <sheetData>
    <row r="44" spans="1:1">
      <c r="A44" s="220"/>
    </row>
    <row r="45" spans="1:1">
      <c r="A45" s="220" t="s">
        <v>326</v>
      </c>
    </row>
    <row r="46" spans="1:1">
      <c r="A46" s="220" t="s">
        <v>325</v>
      </c>
    </row>
    <row r="47" spans="1:1">
      <c r="A47" s="220"/>
    </row>
    <row r="48" spans="1:1">
      <c r="A48" s="225" t="s">
        <v>330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U85"/>
  <sheetViews>
    <sheetView topLeftCell="A43" zoomScaleNormal="100" workbookViewId="0">
      <selection activeCell="N80" sqref="N80"/>
    </sheetView>
  </sheetViews>
  <sheetFormatPr baseColWidth="10" defaultColWidth="11.42578125" defaultRowHeight="12.75"/>
  <cols>
    <col min="1" max="1" width="28.42578125" style="75" customWidth="1"/>
    <col min="2" max="2" width="22.28515625" style="75" customWidth="1"/>
    <col min="3" max="12" width="11.42578125" style="75"/>
    <col min="13" max="13" width="12" style="75" customWidth="1"/>
    <col min="14" max="14" width="11.42578125" style="75"/>
    <col min="15" max="15" width="13" style="75" customWidth="1"/>
    <col min="16" max="19" width="11.42578125" style="75"/>
    <col min="20" max="21" width="13.85546875" style="75" customWidth="1"/>
    <col min="22" max="257" width="11.42578125" style="75"/>
    <col min="258" max="258" width="22.28515625" style="75" customWidth="1"/>
    <col min="259" max="268" width="11.42578125" style="75"/>
    <col min="269" max="269" width="12" style="75" customWidth="1"/>
    <col min="270" max="270" width="11.42578125" style="75"/>
    <col min="271" max="271" width="13" style="75" customWidth="1"/>
    <col min="272" max="513" width="11.42578125" style="75"/>
    <col min="514" max="514" width="22.28515625" style="75" customWidth="1"/>
    <col min="515" max="524" width="11.42578125" style="75"/>
    <col min="525" max="525" width="12" style="75" customWidth="1"/>
    <col min="526" max="526" width="11.42578125" style="75"/>
    <col min="527" max="527" width="13" style="75" customWidth="1"/>
    <col min="528" max="769" width="11.42578125" style="75"/>
    <col min="770" max="770" width="22.28515625" style="75" customWidth="1"/>
    <col min="771" max="780" width="11.42578125" style="75"/>
    <col min="781" max="781" width="12" style="75" customWidth="1"/>
    <col min="782" max="782" width="11.42578125" style="75"/>
    <col min="783" max="783" width="13" style="75" customWidth="1"/>
    <col min="784" max="1025" width="11.42578125" style="75"/>
    <col min="1026" max="1026" width="22.28515625" style="75" customWidth="1"/>
    <col min="1027" max="1036" width="11.42578125" style="75"/>
    <col min="1037" max="1037" width="12" style="75" customWidth="1"/>
    <col min="1038" max="1038" width="11.42578125" style="75"/>
    <col min="1039" max="1039" width="13" style="75" customWidth="1"/>
    <col min="1040" max="1281" width="11.42578125" style="75"/>
    <col min="1282" max="1282" width="22.28515625" style="75" customWidth="1"/>
    <col min="1283" max="1292" width="11.42578125" style="75"/>
    <col min="1293" max="1293" width="12" style="75" customWidth="1"/>
    <col min="1294" max="1294" width="11.42578125" style="75"/>
    <col min="1295" max="1295" width="13" style="75" customWidth="1"/>
    <col min="1296" max="1537" width="11.42578125" style="75"/>
    <col min="1538" max="1538" width="22.28515625" style="75" customWidth="1"/>
    <col min="1539" max="1548" width="11.42578125" style="75"/>
    <col min="1549" max="1549" width="12" style="75" customWidth="1"/>
    <col min="1550" max="1550" width="11.42578125" style="75"/>
    <col min="1551" max="1551" width="13" style="75" customWidth="1"/>
    <col min="1552" max="1793" width="11.42578125" style="75"/>
    <col min="1794" max="1794" width="22.28515625" style="75" customWidth="1"/>
    <col min="1795" max="1804" width="11.42578125" style="75"/>
    <col min="1805" max="1805" width="12" style="75" customWidth="1"/>
    <col min="1806" max="1806" width="11.42578125" style="75"/>
    <col min="1807" max="1807" width="13" style="75" customWidth="1"/>
    <col min="1808" max="2049" width="11.42578125" style="75"/>
    <col min="2050" max="2050" width="22.28515625" style="75" customWidth="1"/>
    <col min="2051" max="2060" width="11.42578125" style="75"/>
    <col min="2061" max="2061" width="12" style="75" customWidth="1"/>
    <col min="2062" max="2062" width="11.42578125" style="75"/>
    <col min="2063" max="2063" width="13" style="75" customWidth="1"/>
    <col min="2064" max="2305" width="11.42578125" style="75"/>
    <col min="2306" max="2306" width="22.28515625" style="75" customWidth="1"/>
    <col min="2307" max="2316" width="11.42578125" style="75"/>
    <col min="2317" max="2317" width="12" style="75" customWidth="1"/>
    <col min="2318" max="2318" width="11.42578125" style="75"/>
    <col min="2319" max="2319" width="13" style="75" customWidth="1"/>
    <col min="2320" max="2561" width="11.42578125" style="75"/>
    <col min="2562" max="2562" width="22.28515625" style="75" customWidth="1"/>
    <col min="2563" max="2572" width="11.42578125" style="75"/>
    <col min="2573" max="2573" width="12" style="75" customWidth="1"/>
    <col min="2574" max="2574" width="11.42578125" style="75"/>
    <col min="2575" max="2575" width="13" style="75" customWidth="1"/>
    <col min="2576" max="2817" width="11.42578125" style="75"/>
    <col min="2818" max="2818" width="22.28515625" style="75" customWidth="1"/>
    <col min="2819" max="2828" width="11.42578125" style="75"/>
    <col min="2829" max="2829" width="12" style="75" customWidth="1"/>
    <col min="2830" max="2830" width="11.42578125" style="75"/>
    <col min="2831" max="2831" width="13" style="75" customWidth="1"/>
    <col min="2832" max="3073" width="11.42578125" style="75"/>
    <col min="3074" max="3074" width="22.28515625" style="75" customWidth="1"/>
    <col min="3075" max="3084" width="11.42578125" style="75"/>
    <col min="3085" max="3085" width="12" style="75" customWidth="1"/>
    <col min="3086" max="3086" width="11.42578125" style="75"/>
    <col min="3087" max="3087" width="13" style="75" customWidth="1"/>
    <col min="3088" max="3329" width="11.42578125" style="75"/>
    <col min="3330" max="3330" width="22.28515625" style="75" customWidth="1"/>
    <col min="3331" max="3340" width="11.42578125" style="75"/>
    <col min="3341" max="3341" width="12" style="75" customWidth="1"/>
    <col min="3342" max="3342" width="11.42578125" style="75"/>
    <col min="3343" max="3343" width="13" style="75" customWidth="1"/>
    <col min="3344" max="3585" width="11.42578125" style="75"/>
    <col min="3586" max="3586" width="22.28515625" style="75" customWidth="1"/>
    <col min="3587" max="3596" width="11.42578125" style="75"/>
    <col min="3597" max="3597" width="12" style="75" customWidth="1"/>
    <col min="3598" max="3598" width="11.42578125" style="75"/>
    <col min="3599" max="3599" width="13" style="75" customWidth="1"/>
    <col min="3600" max="3841" width="11.42578125" style="75"/>
    <col min="3842" max="3842" width="22.28515625" style="75" customWidth="1"/>
    <col min="3843" max="3852" width="11.42578125" style="75"/>
    <col min="3853" max="3853" width="12" style="75" customWidth="1"/>
    <col min="3854" max="3854" width="11.42578125" style="75"/>
    <col min="3855" max="3855" width="13" style="75" customWidth="1"/>
    <col min="3856" max="4097" width="11.42578125" style="75"/>
    <col min="4098" max="4098" width="22.28515625" style="75" customWidth="1"/>
    <col min="4099" max="4108" width="11.42578125" style="75"/>
    <col min="4109" max="4109" width="12" style="75" customWidth="1"/>
    <col min="4110" max="4110" width="11.42578125" style="75"/>
    <col min="4111" max="4111" width="13" style="75" customWidth="1"/>
    <col min="4112" max="4353" width="11.42578125" style="75"/>
    <col min="4354" max="4354" width="22.28515625" style="75" customWidth="1"/>
    <col min="4355" max="4364" width="11.42578125" style="75"/>
    <col min="4365" max="4365" width="12" style="75" customWidth="1"/>
    <col min="4366" max="4366" width="11.42578125" style="75"/>
    <col min="4367" max="4367" width="13" style="75" customWidth="1"/>
    <col min="4368" max="4609" width="11.42578125" style="75"/>
    <col min="4610" max="4610" width="22.28515625" style="75" customWidth="1"/>
    <col min="4611" max="4620" width="11.42578125" style="75"/>
    <col min="4621" max="4621" width="12" style="75" customWidth="1"/>
    <col min="4622" max="4622" width="11.42578125" style="75"/>
    <col min="4623" max="4623" width="13" style="75" customWidth="1"/>
    <col min="4624" max="4865" width="11.42578125" style="75"/>
    <col min="4866" max="4866" width="22.28515625" style="75" customWidth="1"/>
    <col min="4867" max="4876" width="11.42578125" style="75"/>
    <col min="4877" max="4877" width="12" style="75" customWidth="1"/>
    <col min="4878" max="4878" width="11.42578125" style="75"/>
    <col min="4879" max="4879" width="13" style="75" customWidth="1"/>
    <col min="4880" max="5121" width="11.42578125" style="75"/>
    <col min="5122" max="5122" width="22.28515625" style="75" customWidth="1"/>
    <col min="5123" max="5132" width="11.42578125" style="75"/>
    <col min="5133" max="5133" width="12" style="75" customWidth="1"/>
    <col min="5134" max="5134" width="11.42578125" style="75"/>
    <col min="5135" max="5135" width="13" style="75" customWidth="1"/>
    <col min="5136" max="5377" width="11.42578125" style="75"/>
    <col min="5378" max="5378" width="22.28515625" style="75" customWidth="1"/>
    <col min="5379" max="5388" width="11.42578125" style="75"/>
    <col min="5389" max="5389" width="12" style="75" customWidth="1"/>
    <col min="5390" max="5390" width="11.42578125" style="75"/>
    <col min="5391" max="5391" width="13" style="75" customWidth="1"/>
    <col min="5392" max="5633" width="11.42578125" style="75"/>
    <col min="5634" max="5634" width="22.28515625" style="75" customWidth="1"/>
    <col min="5635" max="5644" width="11.42578125" style="75"/>
    <col min="5645" max="5645" width="12" style="75" customWidth="1"/>
    <col min="5646" max="5646" width="11.42578125" style="75"/>
    <col min="5647" max="5647" width="13" style="75" customWidth="1"/>
    <col min="5648" max="5889" width="11.42578125" style="75"/>
    <col min="5890" max="5890" width="22.28515625" style="75" customWidth="1"/>
    <col min="5891" max="5900" width="11.42578125" style="75"/>
    <col min="5901" max="5901" width="12" style="75" customWidth="1"/>
    <col min="5902" max="5902" width="11.42578125" style="75"/>
    <col min="5903" max="5903" width="13" style="75" customWidth="1"/>
    <col min="5904" max="6145" width="11.42578125" style="75"/>
    <col min="6146" max="6146" width="22.28515625" style="75" customWidth="1"/>
    <col min="6147" max="6156" width="11.42578125" style="75"/>
    <col min="6157" max="6157" width="12" style="75" customWidth="1"/>
    <col min="6158" max="6158" width="11.42578125" style="75"/>
    <col min="6159" max="6159" width="13" style="75" customWidth="1"/>
    <col min="6160" max="6401" width="11.42578125" style="75"/>
    <col min="6402" max="6402" width="22.28515625" style="75" customWidth="1"/>
    <col min="6403" max="6412" width="11.42578125" style="75"/>
    <col min="6413" max="6413" width="12" style="75" customWidth="1"/>
    <col min="6414" max="6414" width="11.42578125" style="75"/>
    <col min="6415" max="6415" width="13" style="75" customWidth="1"/>
    <col min="6416" max="6657" width="11.42578125" style="75"/>
    <col min="6658" max="6658" width="22.28515625" style="75" customWidth="1"/>
    <col min="6659" max="6668" width="11.42578125" style="75"/>
    <col min="6669" max="6669" width="12" style="75" customWidth="1"/>
    <col min="6670" max="6670" width="11.42578125" style="75"/>
    <col min="6671" max="6671" width="13" style="75" customWidth="1"/>
    <col min="6672" max="6913" width="11.42578125" style="75"/>
    <col min="6914" max="6914" width="22.28515625" style="75" customWidth="1"/>
    <col min="6915" max="6924" width="11.42578125" style="75"/>
    <col min="6925" max="6925" width="12" style="75" customWidth="1"/>
    <col min="6926" max="6926" width="11.42578125" style="75"/>
    <col min="6927" max="6927" width="13" style="75" customWidth="1"/>
    <col min="6928" max="7169" width="11.42578125" style="75"/>
    <col min="7170" max="7170" width="22.28515625" style="75" customWidth="1"/>
    <col min="7171" max="7180" width="11.42578125" style="75"/>
    <col min="7181" max="7181" width="12" style="75" customWidth="1"/>
    <col min="7182" max="7182" width="11.42578125" style="75"/>
    <col min="7183" max="7183" width="13" style="75" customWidth="1"/>
    <col min="7184" max="7425" width="11.42578125" style="75"/>
    <col min="7426" max="7426" width="22.28515625" style="75" customWidth="1"/>
    <col min="7427" max="7436" width="11.42578125" style="75"/>
    <col min="7437" max="7437" width="12" style="75" customWidth="1"/>
    <col min="7438" max="7438" width="11.42578125" style="75"/>
    <col min="7439" max="7439" width="13" style="75" customWidth="1"/>
    <col min="7440" max="7681" width="11.42578125" style="75"/>
    <col min="7682" max="7682" width="22.28515625" style="75" customWidth="1"/>
    <col min="7683" max="7692" width="11.42578125" style="75"/>
    <col min="7693" max="7693" width="12" style="75" customWidth="1"/>
    <col min="7694" max="7694" width="11.42578125" style="75"/>
    <col min="7695" max="7695" width="13" style="75" customWidth="1"/>
    <col min="7696" max="7937" width="11.42578125" style="75"/>
    <col min="7938" max="7938" width="22.28515625" style="75" customWidth="1"/>
    <col min="7939" max="7948" width="11.42578125" style="75"/>
    <col min="7949" max="7949" width="12" style="75" customWidth="1"/>
    <col min="7950" max="7950" width="11.42578125" style="75"/>
    <col min="7951" max="7951" width="13" style="75" customWidth="1"/>
    <col min="7952" max="8193" width="11.42578125" style="75"/>
    <col min="8194" max="8194" width="22.28515625" style="75" customWidth="1"/>
    <col min="8195" max="8204" width="11.42578125" style="75"/>
    <col min="8205" max="8205" width="12" style="75" customWidth="1"/>
    <col min="8206" max="8206" width="11.42578125" style="75"/>
    <col min="8207" max="8207" width="13" style="75" customWidth="1"/>
    <col min="8208" max="8449" width="11.42578125" style="75"/>
    <col min="8450" max="8450" width="22.28515625" style="75" customWidth="1"/>
    <col min="8451" max="8460" width="11.42578125" style="75"/>
    <col min="8461" max="8461" width="12" style="75" customWidth="1"/>
    <col min="8462" max="8462" width="11.42578125" style="75"/>
    <col min="8463" max="8463" width="13" style="75" customWidth="1"/>
    <col min="8464" max="8705" width="11.42578125" style="75"/>
    <col min="8706" max="8706" width="22.28515625" style="75" customWidth="1"/>
    <col min="8707" max="8716" width="11.42578125" style="75"/>
    <col min="8717" max="8717" width="12" style="75" customWidth="1"/>
    <col min="8718" max="8718" width="11.42578125" style="75"/>
    <col min="8719" max="8719" width="13" style="75" customWidth="1"/>
    <col min="8720" max="8961" width="11.42578125" style="75"/>
    <col min="8962" max="8962" width="22.28515625" style="75" customWidth="1"/>
    <col min="8963" max="8972" width="11.42578125" style="75"/>
    <col min="8973" max="8973" width="12" style="75" customWidth="1"/>
    <col min="8974" max="8974" width="11.42578125" style="75"/>
    <col min="8975" max="8975" width="13" style="75" customWidth="1"/>
    <col min="8976" max="9217" width="11.42578125" style="75"/>
    <col min="9218" max="9218" width="22.28515625" style="75" customWidth="1"/>
    <col min="9219" max="9228" width="11.42578125" style="75"/>
    <col min="9229" max="9229" width="12" style="75" customWidth="1"/>
    <col min="9230" max="9230" width="11.42578125" style="75"/>
    <col min="9231" max="9231" width="13" style="75" customWidth="1"/>
    <col min="9232" max="9473" width="11.42578125" style="75"/>
    <col min="9474" max="9474" width="22.28515625" style="75" customWidth="1"/>
    <col min="9475" max="9484" width="11.42578125" style="75"/>
    <col min="9485" max="9485" width="12" style="75" customWidth="1"/>
    <col min="9486" max="9486" width="11.42578125" style="75"/>
    <col min="9487" max="9487" width="13" style="75" customWidth="1"/>
    <col min="9488" max="9729" width="11.42578125" style="75"/>
    <col min="9730" max="9730" width="22.28515625" style="75" customWidth="1"/>
    <col min="9731" max="9740" width="11.42578125" style="75"/>
    <col min="9741" max="9741" width="12" style="75" customWidth="1"/>
    <col min="9742" max="9742" width="11.42578125" style="75"/>
    <col min="9743" max="9743" width="13" style="75" customWidth="1"/>
    <col min="9744" max="9985" width="11.42578125" style="75"/>
    <col min="9986" max="9986" width="22.28515625" style="75" customWidth="1"/>
    <col min="9987" max="9996" width="11.42578125" style="75"/>
    <col min="9997" max="9997" width="12" style="75" customWidth="1"/>
    <col min="9998" max="9998" width="11.42578125" style="75"/>
    <col min="9999" max="9999" width="13" style="75" customWidth="1"/>
    <col min="10000" max="10241" width="11.42578125" style="75"/>
    <col min="10242" max="10242" width="22.28515625" style="75" customWidth="1"/>
    <col min="10243" max="10252" width="11.42578125" style="75"/>
    <col min="10253" max="10253" width="12" style="75" customWidth="1"/>
    <col min="10254" max="10254" width="11.42578125" style="75"/>
    <col min="10255" max="10255" width="13" style="75" customWidth="1"/>
    <col min="10256" max="10497" width="11.42578125" style="75"/>
    <col min="10498" max="10498" width="22.28515625" style="75" customWidth="1"/>
    <col min="10499" max="10508" width="11.42578125" style="75"/>
    <col min="10509" max="10509" width="12" style="75" customWidth="1"/>
    <col min="10510" max="10510" width="11.42578125" style="75"/>
    <col min="10511" max="10511" width="13" style="75" customWidth="1"/>
    <col min="10512" max="10753" width="11.42578125" style="75"/>
    <col min="10754" max="10754" width="22.28515625" style="75" customWidth="1"/>
    <col min="10755" max="10764" width="11.42578125" style="75"/>
    <col min="10765" max="10765" width="12" style="75" customWidth="1"/>
    <col min="10766" max="10766" width="11.42578125" style="75"/>
    <col min="10767" max="10767" width="13" style="75" customWidth="1"/>
    <col min="10768" max="11009" width="11.42578125" style="75"/>
    <col min="11010" max="11010" width="22.28515625" style="75" customWidth="1"/>
    <col min="11011" max="11020" width="11.42578125" style="75"/>
    <col min="11021" max="11021" width="12" style="75" customWidth="1"/>
    <col min="11022" max="11022" width="11.42578125" style="75"/>
    <col min="11023" max="11023" width="13" style="75" customWidth="1"/>
    <col min="11024" max="11265" width="11.42578125" style="75"/>
    <col min="11266" max="11266" width="22.28515625" style="75" customWidth="1"/>
    <col min="11267" max="11276" width="11.42578125" style="75"/>
    <col min="11277" max="11277" width="12" style="75" customWidth="1"/>
    <col min="11278" max="11278" width="11.42578125" style="75"/>
    <col min="11279" max="11279" width="13" style="75" customWidth="1"/>
    <col min="11280" max="11521" width="11.42578125" style="75"/>
    <col min="11522" max="11522" width="22.28515625" style="75" customWidth="1"/>
    <col min="11523" max="11532" width="11.42578125" style="75"/>
    <col min="11533" max="11533" width="12" style="75" customWidth="1"/>
    <col min="11534" max="11534" width="11.42578125" style="75"/>
    <col min="11535" max="11535" width="13" style="75" customWidth="1"/>
    <col min="11536" max="11777" width="11.42578125" style="75"/>
    <col min="11778" max="11778" width="22.28515625" style="75" customWidth="1"/>
    <col min="11779" max="11788" width="11.42578125" style="75"/>
    <col min="11789" max="11789" width="12" style="75" customWidth="1"/>
    <col min="11790" max="11790" width="11.42578125" style="75"/>
    <col min="11791" max="11791" width="13" style="75" customWidth="1"/>
    <col min="11792" max="12033" width="11.42578125" style="75"/>
    <col min="12034" max="12034" width="22.28515625" style="75" customWidth="1"/>
    <col min="12035" max="12044" width="11.42578125" style="75"/>
    <col min="12045" max="12045" width="12" style="75" customWidth="1"/>
    <col min="12046" max="12046" width="11.42578125" style="75"/>
    <col min="12047" max="12047" width="13" style="75" customWidth="1"/>
    <col min="12048" max="12289" width="11.42578125" style="75"/>
    <col min="12290" max="12290" width="22.28515625" style="75" customWidth="1"/>
    <col min="12291" max="12300" width="11.42578125" style="75"/>
    <col min="12301" max="12301" width="12" style="75" customWidth="1"/>
    <col min="12302" max="12302" width="11.42578125" style="75"/>
    <col min="12303" max="12303" width="13" style="75" customWidth="1"/>
    <col min="12304" max="12545" width="11.42578125" style="75"/>
    <col min="12546" max="12546" width="22.28515625" style="75" customWidth="1"/>
    <col min="12547" max="12556" width="11.42578125" style="75"/>
    <col min="12557" max="12557" width="12" style="75" customWidth="1"/>
    <col min="12558" max="12558" width="11.42578125" style="75"/>
    <col min="12559" max="12559" width="13" style="75" customWidth="1"/>
    <col min="12560" max="12801" width="11.42578125" style="75"/>
    <col min="12802" max="12802" width="22.28515625" style="75" customWidth="1"/>
    <col min="12803" max="12812" width="11.42578125" style="75"/>
    <col min="12813" max="12813" width="12" style="75" customWidth="1"/>
    <col min="12814" max="12814" width="11.42578125" style="75"/>
    <col min="12815" max="12815" width="13" style="75" customWidth="1"/>
    <col min="12816" max="13057" width="11.42578125" style="75"/>
    <col min="13058" max="13058" width="22.28515625" style="75" customWidth="1"/>
    <col min="13059" max="13068" width="11.42578125" style="75"/>
    <col min="13069" max="13069" width="12" style="75" customWidth="1"/>
    <col min="13070" max="13070" width="11.42578125" style="75"/>
    <col min="13071" max="13071" width="13" style="75" customWidth="1"/>
    <col min="13072" max="13313" width="11.42578125" style="75"/>
    <col min="13314" max="13314" width="22.28515625" style="75" customWidth="1"/>
    <col min="13315" max="13324" width="11.42578125" style="75"/>
    <col min="13325" max="13325" width="12" style="75" customWidth="1"/>
    <col min="13326" max="13326" width="11.42578125" style="75"/>
    <col min="13327" max="13327" width="13" style="75" customWidth="1"/>
    <col min="13328" max="13569" width="11.42578125" style="75"/>
    <col min="13570" max="13570" width="22.28515625" style="75" customWidth="1"/>
    <col min="13571" max="13580" width="11.42578125" style="75"/>
    <col min="13581" max="13581" width="12" style="75" customWidth="1"/>
    <col min="13582" max="13582" width="11.42578125" style="75"/>
    <col min="13583" max="13583" width="13" style="75" customWidth="1"/>
    <col min="13584" max="13825" width="11.42578125" style="75"/>
    <col min="13826" max="13826" width="22.28515625" style="75" customWidth="1"/>
    <col min="13827" max="13836" width="11.42578125" style="75"/>
    <col min="13837" max="13837" width="12" style="75" customWidth="1"/>
    <col min="13838" max="13838" width="11.42578125" style="75"/>
    <col min="13839" max="13839" width="13" style="75" customWidth="1"/>
    <col min="13840" max="14081" width="11.42578125" style="75"/>
    <col min="14082" max="14082" width="22.28515625" style="75" customWidth="1"/>
    <col min="14083" max="14092" width="11.42578125" style="75"/>
    <col min="14093" max="14093" width="12" style="75" customWidth="1"/>
    <col min="14094" max="14094" width="11.42578125" style="75"/>
    <col min="14095" max="14095" width="13" style="75" customWidth="1"/>
    <col min="14096" max="14337" width="11.42578125" style="75"/>
    <col min="14338" max="14338" width="22.28515625" style="75" customWidth="1"/>
    <col min="14339" max="14348" width="11.42578125" style="75"/>
    <col min="14349" max="14349" width="12" style="75" customWidth="1"/>
    <col min="14350" max="14350" width="11.42578125" style="75"/>
    <col min="14351" max="14351" width="13" style="75" customWidth="1"/>
    <col min="14352" max="14593" width="11.42578125" style="75"/>
    <col min="14594" max="14594" width="22.28515625" style="75" customWidth="1"/>
    <col min="14595" max="14604" width="11.42578125" style="75"/>
    <col min="14605" max="14605" width="12" style="75" customWidth="1"/>
    <col min="14606" max="14606" width="11.42578125" style="75"/>
    <col min="14607" max="14607" width="13" style="75" customWidth="1"/>
    <col min="14608" max="14849" width="11.42578125" style="75"/>
    <col min="14850" max="14850" width="22.28515625" style="75" customWidth="1"/>
    <col min="14851" max="14860" width="11.42578125" style="75"/>
    <col min="14861" max="14861" width="12" style="75" customWidth="1"/>
    <col min="14862" max="14862" width="11.42578125" style="75"/>
    <col min="14863" max="14863" width="13" style="75" customWidth="1"/>
    <col min="14864" max="15105" width="11.42578125" style="75"/>
    <col min="15106" max="15106" width="22.28515625" style="75" customWidth="1"/>
    <col min="15107" max="15116" width="11.42578125" style="75"/>
    <col min="15117" max="15117" width="12" style="75" customWidth="1"/>
    <col min="15118" max="15118" width="11.42578125" style="75"/>
    <col min="15119" max="15119" width="13" style="75" customWidth="1"/>
    <col min="15120" max="15361" width="11.42578125" style="75"/>
    <col min="15362" max="15362" width="22.28515625" style="75" customWidth="1"/>
    <col min="15363" max="15372" width="11.42578125" style="75"/>
    <col min="15373" max="15373" width="12" style="75" customWidth="1"/>
    <col min="15374" max="15374" width="11.42578125" style="75"/>
    <col min="15375" max="15375" width="13" style="75" customWidth="1"/>
    <col min="15376" max="15617" width="11.42578125" style="75"/>
    <col min="15618" max="15618" width="22.28515625" style="75" customWidth="1"/>
    <col min="15619" max="15628" width="11.42578125" style="75"/>
    <col min="15629" max="15629" width="12" style="75" customWidth="1"/>
    <col min="15630" max="15630" width="11.42578125" style="75"/>
    <col min="15631" max="15631" width="13" style="75" customWidth="1"/>
    <col min="15632" max="15873" width="11.42578125" style="75"/>
    <col min="15874" max="15874" width="22.28515625" style="75" customWidth="1"/>
    <col min="15875" max="15884" width="11.42578125" style="75"/>
    <col min="15885" max="15885" width="12" style="75" customWidth="1"/>
    <col min="15886" max="15886" width="11.42578125" style="75"/>
    <col min="15887" max="15887" width="13" style="75" customWidth="1"/>
    <col min="15888" max="16129" width="11.42578125" style="75"/>
    <col min="16130" max="16130" width="22.28515625" style="75" customWidth="1"/>
    <col min="16131" max="16140" width="11.42578125" style="75"/>
    <col min="16141" max="16141" width="12" style="75" customWidth="1"/>
    <col min="16142" max="16142" width="11.42578125" style="75"/>
    <col min="16143" max="16143" width="13" style="75" customWidth="1"/>
    <col min="16144" max="16384" width="11.42578125" style="75"/>
  </cols>
  <sheetData>
    <row r="9" spans="1:21">
      <c r="A9" s="77" t="s">
        <v>78</v>
      </c>
      <c r="B9" s="79" t="s">
        <v>79</v>
      </c>
      <c r="C9" s="80">
        <v>2006</v>
      </c>
      <c r="D9" s="81">
        <v>2007</v>
      </c>
      <c r="E9" s="81">
        <v>2008</v>
      </c>
      <c r="F9" s="81">
        <v>2009</v>
      </c>
      <c r="G9" s="81">
        <v>2010</v>
      </c>
      <c r="H9" s="81">
        <v>2011</v>
      </c>
      <c r="I9" s="81">
        <v>2012</v>
      </c>
      <c r="J9" s="81">
        <v>2013</v>
      </c>
      <c r="K9" s="81">
        <v>2014</v>
      </c>
      <c r="L9" s="81">
        <v>2015</v>
      </c>
      <c r="M9" s="81">
        <v>2016</v>
      </c>
      <c r="N9" s="81">
        <v>2017</v>
      </c>
      <c r="O9" s="81">
        <v>2018</v>
      </c>
      <c r="P9" s="81">
        <v>2019</v>
      </c>
      <c r="Q9" s="81">
        <v>2020</v>
      </c>
      <c r="R9" s="81">
        <v>2021</v>
      </c>
    </row>
    <row r="10" spans="1:21" ht="14.25" customHeight="1">
      <c r="A10" s="82"/>
      <c r="B10" s="83" t="s">
        <v>6</v>
      </c>
      <c r="C10" s="84" t="s">
        <v>20</v>
      </c>
      <c r="D10" s="84" t="s">
        <v>20</v>
      </c>
      <c r="E10" s="84" t="s">
        <v>20</v>
      </c>
      <c r="F10" s="84" t="s">
        <v>20</v>
      </c>
      <c r="G10" s="84" t="s">
        <v>20</v>
      </c>
      <c r="H10" s="84" t="s">
        <v>20</v>
      </c>
      <c r="I10" s="84" t="s">
        <v>20</v>
      </c>
      <c r="J10" s="84" t="s">
        <v>20</v>
      </c>
      <c r="K10" s="84" t="s">
        <v>20</v>
      </c>
      <c r="L10" s="84" t="s">
        <v>20</v>
      </c>
      <c r="M10" s="84" t="s">
        <v>20</v>
      </c>
      <c r="N10" s="85"/>
      <c r="O10" s="84">
        <v>23159</v>
      </c>
      <c r="P10" s="84">
        <v>65345</v>
      </c>
      <c r="Q10" s="85"/>
      <c r="R10" s="84"/>
    </row>
    <row r="11" spans="1:21" ht="14.25" customHeight="1">
      <c r="A11" s="82"/>
      <c r="B11" s="83" t="s">
        <v>8</v>
      </c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>
        <v>102156</v>
      </c>
      <c r="P11" s="84">
        <v>110675</v>
      </c>
      <c r="Q11" s="84"/>
      <c r="R11" s="84"/>
    </row>
    <row r="12" spans="1:21">
      <c r="A12" s="82"/>
      <c r="B12" s="83" t="s">
        <v>9</v>
      </c>
      <c r="C12" s="84" t="s">
        <v>20</v>
      </c>
      <c r="D12" s="84" t="s">
        <v>20</v>
      </c>
      <c r="E12" s="84" t="s">
        <v>20</v>
      </c>
      <c r="F12" s="84" t="s">
        <v>20</v>
      </c>
      <c r="G12" s="84" t="s">
        <v>20</v>
      </c>
      <c r="H12" s="84" t="s">
        <v>20</v>
      </c>
      <c r="I12" s="84" t="s">
        <v>20</v>
      </c>
      <c r="J12" s="84" t="s">
        <v>20</v>
      </c>
      <c r="K12" s="84" t="s">
        <v>20</v>
      </c>
      <c r="L12" s="84" t="s">
        <v>20</v>
      </c>
      <c r="M12" s="84" t="s">
        <v>20</v>
      </c>
      <c r="N12" s="84"/>
      <c r="O12" s="84"/>
      <c r="P12" s="84"/>
      <c r="Q12" s="84"/>
      <c r="R12" s="84"/>
    </row>
    <row r="13" spans="1:21">
      <c r="A13" s="82"/>
      <c r="B13" s="83" t="s">
        <v>10</v>
      </c>
      <c r="C13" s="84">
        <v>49477490</v>
      </c>
      <c r="D13" s="84">
        <v>49355341</v>
      </c>
      <c r="E13" s="84">
        <v>48413359</v>
      </c>
      <c r="F13" s="84">
        <v>50267568</v>
      </c>
      <c r="G13" s="84">
        <v>53492872</v>
      </c>
      <c r="H13" s="84">
        <v>56085743</v>
      </c>
      <c r="I13" s="84">
        <v>55591704</v>
      </c>
      <c r="J13" s="84">
        <v>57859558</v>
      </c>
      <c r="K13" s="84">
        <v>58521434</v>
      </c>
      <c r="L13" s="84">
        <v>58936711</v>
      </c>
      <c r="M13" s="84"/>
      <c r="N13" s="84">
        <v>64710568</v>
      </c>
      <c r="O13" s="84">
        <v>64888310</v>
      </c>
      <c r="P13" s="84">
        <v>66423068</v>
      </c>
      <c r="Q13" s="84">
        <v>67331979</v>
      </c>
      <c r="R13" s="84">
        <v>68711796</v>
      </c>
    </row>
    <row r="14" spans="1:21" s="86" customFormat="1">
      <c r="B14" s="87" t="s">
        <v>14</v>
      </c>
      <c r="C14" s="88">
        <v>49746090</v>
      </c>
      <c r="D14" s="89">
        <v>49592371</v>
      </c>
      <c r="E14" s="89">
        <v>48703167</v>
      </c>
      <c r="F14" s="89">
        <v>50671834</v>
      </c>
      <c r="G14" s="89">
        <v>53929675</v>
      </c>
      <c r="H14" s="89">
        <v>56486796</v>
      </c>
      <c r="I14" s="89">
        <v>55938298</v>
      </c>
      <c r="J14" s="89">
        <v>58082924</v>
      </c>
      <c r="K14" s="89">
        <v>58758927</v>
      </c>
      <c r="L14" s="89">
        <v>59000058</v>
      </c>
      <c r="M14" s="89">
        <v>63174603</v>
      </c>
      <c r="N14" s="89">
        <f>SUM(N10:N13)</f>
        <v>64710568</v>
      </c>
      <c r="O14" s="89">
        <f>SUM(O10:O13)</f>
        <v>65013625</v>
      </c>
      <c r="P14" s="89">
        <f>SUM(P10:P13)</f>
        <v>66599088</v>
      </c>
      <c r="Q14" s="89">
        <f>SUM(Q10:Q13)</f>
        <v>67331979</v>
      </c>
      <c r="R14" s="89">
        <f>SUM(R10:R13)</f>
        <v>68711796</v>
      </c>
    </row>
    <row r="15" spans="1:21">
      <c r="A15" s="86"/>
      <c r="B15" s="90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0"/>
      <c r="Q15" s="90"/>
      <c r="R15" s="92"/>
      <c r="S15" s="92"/>
      <c r="T15" s="92"/>
      <c r="U15" s="92"/>
    </row>
    <row r="16" spans="1:21">
      <c r="A16" s="86"/>
      <c r="B16" s="79" t="s">
        <v>80</v>
      </c>
      <c r="C16" s="93">
        <v>2006</v>
      </c>
      <c r="D16" s="81">
        <v>2007</v>
      </c>
      <c r="E16" s="81">
        <v>2008</v>
      </c>
      <c r="F16" s="81">
        <v>2009</v>
      </c>
      <c r="G16" s="81">
        <v>2010</v>
      </c>
      <c r="H16" s="81">
        <v>2011</v>
      </c>
      <c r="I16" s="81">
        <v>2012</v>
      </c>
      <c r="J16" s="81">
        <v>2013</v>
      </c>
      <c r="K16" s="81">
        <v>2014</v>
      </c>
      <c r="L16" s="81">
        <v>2015</v>
      </c>
      <c r="M16" s="81">
        <v>2016</v>
      </c>
      <c r="N16" s="81">
        <v>2017</v>
      </c>
      <c r="O16" s="81">
        <v>2018</v>
      </c>
      <c r="P16" s="81">
        <v>2019</v>
      </c>
      <c r="Q16" s="81">
        <v>2020</v>
      </c>
      <c r="R16" s="81">
        <v>2021</v>
      </c>
    </row>
    <row r="17" spans="1:20">
      <c r="A17" s="86"/>
      <c r="B17" s="83" t="s">
        <v>6</v>
      </c>
      <c r="C17" s="84" t="s">
        <v>20</v>
      </c>
      <c r="D17" s="84" t="s">
        <v>20</v>
      </c>
      <c r="E17" s="84" t="s">
        <v>20</v>
      </c>
      <c r="F17" s="84" t="s">
        <v>20</v>
      </c>
      <c r="G17" s="84" t="s">
        <v>20</v>
      </c>
      <c r="H17" s="84" t="s">
        <v>20</v>
      </c>
      <c r="I17" s="84" t="s">
        <v>20</v>
      </c>
      <c r="J17" s="84" t="s">
        <v>20</v>
      </c>
      <c r="K17" s="84" t="s">
        <v>20</v>
      </c>
      <c r="L17" s="84" t="s">
        <v>20</v>
      </c>
      <c r="M17" s="84" t="s">
        <v>20</v>
      </c>
      <c r="N17" s="84" t="s">
        <v>20</v>
      </c>
      <c r="O17" s="84" t="s">
        <v>20</v>
      </c>
      <c r="P17" s="84" t="s">
        <v>20</v>
      </c>
      <c r="Q17" s="84" t="s">
        <v>20</v>
      </c>
      <c r="R17" s="94"/>
    </row>
    <row r="18" spans="1:20">
      <c r="A18" s="86"/>
      <c r="B18" s="83" t="s">
        <v>8</v>
      </c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6"/>
      <c r="R18" s="94"/>
    </row>
    <row r="19" spans="1:20">
      <c r="A19" s="86"/>
      <c r="B19" s="83" t="s">
        <v>9</v>
      </c>
      <c r="C19" s="84" t="s">
        <v>20</v>
      </c>
      <c r="D19" s="84" t="s">
        <v>20</v>
      </c>
      <c r="E19" s="84" t="s">
        <v>20</v>
      </c>
      <c r="F19" s="84" t="s">
        <v>20</v>
      </c>
      <c r="G19" s="84" t="s">
        <v>20</v>
      </c>
      <c r="H19" s="84" t="s">
        <v>20</v>
      </c>
      <c r="I19" s="84" t="s">
        <v>20</v>
      </c>
      <c r="J19" s="84" t="s">
        <v>20</v>
      </c>
      <c r="K19" s="84" t="s">
        <v>20</v>
      </c>
      <c r="L19" s="84" t="s">
        <v>20</v>
      </c>
      <c r="M19" s="84" t="s">
        <v>20</v>
      </c>
      <c r="N19" s="84" t="s">
        <v>20</v>
      </c>
      <c r="O19" s="84" t="s">
        <v>20</v>
      </c>
      <c r="P19" s="84" t="s">
        <v>20</v>
      </c>
      <c r="Q19" s="84" t="s">
        <v>20</v>
      </c>
      <c r="R19" s="94"/>
    </row>
    <row r="20" spans="1:20">
      <c r="A20" s="86"/>
      <c r="B20" s="83" t="s">
        <v>10</v>
      </c>
      <c r="C20" s="95">
        <v>1482</v>
      </c>
      <c r="D20" s="84">
        <v>1428</v>
      </c>
      <c r="E20" s="84">
        <v>1413</v>
      </c>
      <c r="F20" s="84">
        <v>1414</v>
      </c>
      <c r="G20" s="84">
        <v>1502</v>
      </c>
      <c r="H20" s="84">
        <v>1573</v>
      </c>
      <c r="I20" s="84">
        <v>1542</v>
      </c>
      <c r="J20" s="84">
        <v>1515</v>
      </c>
      <c r="K20" s="84">
        <v>1482</v>
      </c>
      <c r="L20" s="84">
        <v>1252</v>
      </c>
      <c r="M20" s="84"/>
      <c r="N20" s="84">
        <v>901</v>
      </c>
      <c r="O20" s="86">
        <v>1116</v>
      </c>
      <c r="P20" s="84">
        <v>1103</v>
      </c>
      <c r="Q20" s="84">
        <v>1197</v>
      </c>
      <c r="R20" s="75">
        <v>1045</v>
      </c>
    </row>
    <row r="21" spans="1:20">
      <c r="A21" s="86"/>
      <c r="B21" s="87" t="s">
        <v>14</v>
      </c>
      <c r="C21" s="88">
        <v>1484</v>
      </c>
      <c r="D21" s="89">
        <v>1430</v>
      </c>
      <c r="E21" s="89">
        <v>1417</v>
      </c>
      <c r="F21" s="89">
        <v>1417</v>
      </c>
      <c r="G21" s="89">
        <v>1505</v>
      </c>
      <c r="H21" s="89">
        <v>1576</v>
      </c>
      <c r="I21" s="89">
        <v>1545</v>
      </c>
      <c r="J21" s="89">
        <v>1518</v>
      </c>
      <c r="K21" s="89">
        <v>1485</v>
      </c>
      <c r="L21" s="89">
        <v>1261</v>
      </c>
      <c r="M21" s="89">
        <v>1202</v>
      </c>
      <c r="N21" s="89">
        <v>904.58333333333303</v>
      </c>
      <c r="O21" s="89">
        <v>1118</v>
      </c>
      <c r="P21" s="89">
        <v>1106</v>
      </c>
      <c r="Q21" s="89">
        <f>SUM(Q17:Q20)</f>
        <v>1197</v>
      </c>
      <c r="R21" s="89">
        <f>SUM(R17:R20)</f>
        <v>1045</v>
      </c>
    </row>
    <row r="22" spans="1:20">
      <c r="A22" s="86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</row>
    <row r="23" spans="1:20">
      <c r="A23" s="86"/>
    </row>
    <row r="24" spans="1:20">
      <c r="A24" s="86"/>
    </row>
    <row r="25" spans="1:20">
      <c r="A25" s="77" t="s">
        <v>81</v>
      </c>
      <c r="B25" s="79" t="s">
        <v>79</v>
      </c>
      <c r="C25" s="80">
        <v>2006</v>
      </c>
      <c r="D25" s="81">
        <v>2007</v>
      </c>
      <c r="E25" s="81">
        <v>2008</v>
      </c>
      <c r="F25" s="81">
        <v>2009</v>
      </c>
      <c r="G25" s="81">
        <v>2010</v>
      </c>
      <c r="H25" s="81">
        <v>2011</v>
      </c>
      <c r="I25" s="81">
        <v>2012</v>
      </c>
      <c r="J25" s="81">
        <v>2013</v>
      </c>
      <c r="K25" s="81">
        <v>2014</v>
      </c>
      <c r="L25" s="81">
        <v>2015</v>
      </c>
      <c r="M25" s="81">
        <v>2016</v>
      </c>
      <c r="N25" s="81">
        <v>2017</v>
      </c>
      <c r="O25" s="81">
        <v>2018</v>
      </c>
      <c r="P25" s="81">
        <v>2019</v>
      </c>
      <c r="Q25" s="81">
        <v>2020</v>
      </c>
      <c r="R25" s="81">
        <v>2021</v>
      </c>
    </row>
    <row r="26" spans="1:20" ht="14.25" customHeight="1">
      <c r="A26" s="82"/>
      <c r="B26" s="83" t="s">
        <v>6</v>
      </c>
      <c r="C26" s="84" t="s">
        <v>20</v>
      </c>
      <c r="D26" s="84" t="s">
        <v>20</v>
      </c>
      <c r="E26" s="84" t="s">
        <v>20</v>
      </c>
      <c r="F26" s="84" t="s">
        <v>20</v>
      </c>
      <c r="G26" s="84" t="s">
        <v>20</v>
      </c>
      <c r="H26" s="84" t="s">
        <v>20</v>
      </c>
      <c r="I26" s="84" t="s">
        <v>20</v>
      </c>
      <c r="J26" s="84" t="s">
        <v>20</v>
      </c>
      <c r="K26" s="84" t="s">
        <v>20</v>
      </c>
      <c r="L26" s="84" t="s">
        <v>20</v>
      </c>
      <c r="M26" s="84"/>
      <c r="N26" s="85">
        <v>280955</v>
      </c>
      <c r="O26" s="96">
        <v>328246</v>
      </c>
      <c r="P26" s="84">
        <v>358130</v>
      </c>
      <c r="Q26" s="84">
        <v>440363</v>
      </c>
      <c r="R26" s="75">
        <v>437289</v>
      </c>
    </row>
    <row r="27" spans="1:20" ht="14.25" customHeight="1">
      <c r="A27" s="82"/>
      <c r="B27" s="83" t="s">
        <v>8</v>
      </c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</row>
    <row r="28" spans="1:20">
      <c r="A28" s="82"/>
      <c r="B28" s="83" t="s">
        <v>9</v>
      </c>
      <c r="C28" s="84" t="s">
        <v>20</v>
      </c>
      <c r="D28" s="84" t="s">
        <v>20</v>
      </c>
      <c r="E28" s="84" t="s">
        <v>20</v>
      </c>
      <c r="F28" s="84" t="s">
        <v>20</v>
      </c>
      <c r="G28" s="84" t="s">
        <v>20</v>
      </c>
      <c r="H28" s="84" t="s">
        <v>20</v>
      </c>
      <c r="I28" s="84" t="s">
        <v>20</v>
      </c>
      <c r="J28" s="84" t="s">
        <v>20</v>
      </c>
      <c r="K28" s="84" t="s">
        <v>20</v>
      </c>
      <c r="L28" s="84" t="s">
        <v>20</v>
      </c>
      <c r="M28" s="84"/>
      <c r="N28" s="84"/>
      <c r="O28" s="84"/>
      <c r="P28" s="84"/>
      <c r="Q28" s="84"/>
    </row>
    <row r="29" spans="1:20">
      <c r="A29" s="82"/>
      <c r="B29" s="83" t="s">
        <v>10</v>
      </c>
      <c r="C29" s="84">
        <v>99773</v>
      </c>
      <c r="D29" s="84">
        <v>86527</v>
      </c>
      <c r="E29" s="84">
        <v>58353</v>
      </c>
      <c r="F29" s="84">
        <v>69582</v>
      </c>
      <c r="G29" s="84">
        <v>90078</v>
      </c>
      <c r="H29" s="84">
        <v>129161</v>
      </c>
      <c r="I29" s="84">
        <v>138829</v>
      </c>
      <c r="J29" s="84">
        <v>190806</v>
      </c>
      <c r="K29" s="84">
        <v>234860</v>
      </c>
      <c r="L29" s="84">
        <v>233263</v>
      </c>
      <c r="M29" s="84">
        <v>558159</v>
      </c>
      <c r="N29" s="97">
        <v>135388</v>
      </c>
      <c r="O29" s="84">
        <v>249747</v>
      </c>
      <c r="P29" s="84">
        <v>375356</v>
      </c>
      <c r="Q29" s="84">
        <v>544358</v>
      </c>
      <c r="R29" s="84">
        <v>563602</v>
      </c>
    </row>
    <row r="30" spans="1:20">
      <c r="A30" s="86"/>
      <c r="B30" s="87" t="s">
        <v>14</v>
      </c>
      <c r="C30" s="88">
        <v>217773</v>
      </c>
      <c r="D30" s="89">
        <v>201327</v>
      </c>
      <c r="E30" s="89">
        <v>225161</v>
      </c>
      <c r="F30" s="89">
        <v>302605</v>
      </c>
      <c r="G30" s="89">
        <v>362080</v>
      </c>
      <c r="H30" s="89">
        <v>357885</v>
      </c>
      <c r="I30" s="89">
        <v>296683</v>
      </c>
      <c r="J30" s="89">
        <v>414172</v>
      </c>
      <c r="K30" s="89">
        <v>472353</v>
      </c>
      <c r="L30" s="89">
        <v>519107</v>
      </c>
      <c r="M30" s="89">
        <v>558159</v>
      </c>
      <c r="N30" s="89">
        <f>SUM(N26:N29)</f>
        <v>416343</v>
      </c>
      <c r="O30" s="89">
        <f>SUM(O26:O29)</f>
        <v>577993</v>
      </c>
      <c r="P30" s="89">
        <f>SUM(P26:P29)</f>
        <v>733486</v>
      </c>
      <c r="Q30" s="89">
        <f>SUM(Q26:Q29)</f>
        <v>984721</v>
      </c>
      <c r="R30" s="89">
        <f>SUM(R26:R29)</f>
        <v>1000891</v>
      </c>
      <c r="S30" s="92"/>
    </row>
    <row r="31" spans="1:20">
      <c r="A31" s="86"/>
      <c r="M31" s="98"/>
      <c r="N31" s="98"/>
      <c r="O31" s="98"/>
      <c r="P31" s="86"/>
    </row>
    <row r="32" spans="1:20">
      <c r="A32" s="86"/>
      <c r="B32" s="79" t="s">
        <v>80</v>
      </c>
      <c r="C32" s="80">
        <v>2006</v>
      </c>
      <c r="D32" s="81">
        <v>2007</v>
      </c>
      <c r="E32" s="81">
        <v>2008</v>
      </c>
      <c r="F32" s="81">
        <v>2009</v>
      </c>
      <c r="G32" s="81">
        <v>2010</v>
      </c>
      <c r="H32" s="81">
        <v>2011</v>
      </c>
      <c r="I32" s="81">
        <v>2012</v>
      </c>
      <c r="J32" s="81">
        <v>2013</v>
      </c>
      <c r="K32" s="81">
        <v>2014</v>
      </c>
      <c r="L32" s="81">
        <v>2015</v>
      </c>
      <c r="M32" s="81">
        <v>2016</v>
      </c>
      <c r="N32" s="81">
        <v>2017</v>
      </c>
      <c r="O32" s="81">
        <v>2018</v>
      </c>
      <c r="P32" s="81">
        <v>2019</v>
      </c>
      <c r="Q32" s="81">
        <v>2020</v>
      </c>
      <c r="R32" s="81">
        <v>2021</v>
      </c>
    </row>
    <row r="33" spans="1:20" ht="14.25" customHeight="1">
      <c r="A33" s="82"/>
      <c r="B33" s="83" t="s">
        <v>6</v>
      </c>
      <c r="C33" s="84" t="s">
        <v>20</v>
      </c>
      <c r="D33" s="84" t="s">
        <v>20</v>
      </c>
      <c r="E33" s="84" t="s">
        <v>20</v>
      </c>
      <c r="F33" s="84" t="s">
        <v>20</v>
      </c>
      <c r="G33" s="84" t="s">
        <v>20</v>
      </c>
      <c r="H33" s="84" t="s">
        <v>20</v>
      </c>
      <c r="I33" s="84" t="s">
        <v>20</v>
      </c>
      <c r="J33" s="84" t="s">
        <v>20</v>
      </c>
      <c r="K33" s="84" t="s">
        <v>20</v>
      </c>
      <c r="L33" s="84" t="s">
        <v>20</v>
      </c>
      <c r="M33" s="84" t="s">
        <v>20</v>
      </c>
      <c r="N33" s="85"/>
      <c r="O33" s="84">
        <v>4</v>
      </c>
      <c r="P33" s="84">
        <v>4</v>
      </c>
      <c r="Q33" s="85">
        <v>4</v>
      </c>
      <c r="R33" s="75">
        <v>3</v>
      </c>
    </row>
    <row r="34" spans="1:20" ht="14.25" customHeight="1">
      <c r="A34" s="82"/>
      <c r="B34" s="83" t="s">
        <v>8</v>
      </c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T34" s="51"/>
    </row>
    <row r="35" spans="1:20">
      <c r="A35" s="82"/>
      <c r="B35" s="83" t="s">
        <v>9</v>
      </c>
      <c r="C35" s="84" t="s">
        <v>20</v>
      </c>
      <c r="D35" s="84" t="s">
        <v>20</v>
      </c>
      <c r="E35" s="84" t="s">
        <v>20</v>
      </c>
      <c r="F35" s="84" t="s">
        <v>20</v>
      </c>
      <c r="G35" s="84" t="s">
        <v>20</v>
      </c>
      <c r="H35" s="84" t="s">
        <v>20</v>
      </c>
      <c r="I35" s="84" t="s">
        <v>20</v>
      </c>
      <c r="J35" s="84" t="s">
        <v>20</v>
      </c>
      <c r="K35" s="84" t="s">
        <v>20</v>
      </c>
      <c r="L35" s="84" t="s">
        <v>20</v>
      </c>
      <c r="M35" s="84" t="s">
        <v>20</v>
      </c>
      <c r="N35" s="84"/>
      <c r="O35" s="84"/>
      <c r="P35" s="84"/>
      <c r="Q35" s="84"/>
    </row>
    <row r="36" spans="1:20">
      <c r="A36" s="82"/>
      <c r="B36" s="83" t="s">
        <v>10</v>
      </c>
      <c r="C36" s="84">
        <v>3</v>
      </c>
      <c r="D36" s="84">
        <v>3</v>
      </c>
      <c r="E36" s="84">
        <v>3</v>
      </c>
      <c r="F36" s="84">
        <v>4</v>
      </c>
      <c r="G36" s="84">
        <v>5</v>
      </c>
      <c r="H36" s="84">
        <v>7</v>
      </c>
      <c r="I36" s="84">
        <v>10</v>
      </c>
      <c r="J36" s="84">
        <v>10</v>
      </c>
      <c r="K36" s="84">
        <v>13</v>
      </c>
      <c r="L36" s="84">
        <v>13</v>
      </c>
      <c r="M36" s="84">
        <v>13</v>
      </c>
      <c r="N36" s="97">
        <v>18</v>
      </c>
      <c r="O36" s="84">
        <v>15</v>
      </c>
      <c r="P36" s="84">
        <v>18</v>
      </c>
      <c r="Q36" s="97">
        <v>22</v>
      </c>
      <c r="R36" s="75">
        <v>24</v>
      </c>
    </row>
    <row r="37" spans="1:20">
      <c r="A37" s="86"/>
      <c r="B37" s="87" t="s">
        <v>14</v>
      </c>
      <c r="C37" s="88">
        <v>4</v>
      </c>
      <c r="D37" s="89">
        <v>4</v>
      </c>
      <c r="E37" s="89">
        <v>6</v>
      </c>
      <c r="F37" s="89">
        <v>6</v>
      </c>
      <c r="G37" s="89">
        <v>7</v>
      </c>
      <c r="H37" s="89">
        <v>9</v>
      </c>
      <c r="I37" s="89">
        <v>12</v>
      </c>
      <c r="J37" s="89">
        <v>13</v>
      </c>
      <c r="K37" s="89">
        <v>16</v>
      </c>
      <c r="L37" s="89">
        <v>16</v>
      </c>
      <c r="M37" s="89">
        <v>16</v>
      </c>
      <c r="N37" s="89">
        <f>SUM(N33:N36)</f>
        <v>18</v>
      </c>
      <c r="O37" s="89">
        <f>SUM(O33:O36)</f>
        <v>19</v>
      </c>
      <c r="P37" s="89">
        <f>SUM(P33:P36)</f>
        <v>22</v>
      </c>
      <c r="Q37" s="89">
        <f>SUM(Q33:Q36)</f>
        <v>26</v>
      </c>
      <c r="R37" s="89">
        <f>SUM(R33:R36)</f>
        <v>27</v>
      </c>
    </row>
    <row r="39" spans="1:20">
      <c r="S39" s="76" t="s">
        <v>82</v>
      </c>
    </row>
    <row r="40" spans="1:20">
      <c r="A40" s="99" t="s">
        <v>83</v>
      </c>
      <c r="B40" s="79" t="s">
        <v>79</v>
      </c>
      <c r="C40" s="80">
        <v>2006</v>
      </c>
      <c r="D40" s="81">
        <v>2007</v>
      </c>
      <c r="E40" s="81">
        <v>2008</v>
      </c>
      <c r="F40" s="81">
        <v>2009</v>
      </c>
      <c r="G40" s="81">
        <v>2010</v>
      </c>
      <c r="H40" s="81">
        <v>2011</v>
      </c>
      <c r="I40" s="81">
        <v>2012</v>
      </c>
      <c r="J40" s="81">
        <v>2013</v>
      </c>
      <c r="K40" s="81">
        <v>2014</v>
      </c>
      <c r="L40" s="81">
        <v>2015</v>
      </c>
      <c r="M40" s="81">
        <v>2016</v>
      </c>
      <c r="N40" s="81">
        <v>2017</v>
      </c>
      <c r="O40" s="81">
        <v>2018</v>
      </c>
      <c r="P40" s="81">
        <v>2019</v>
      </c>
      <c r="Q40" s="81">
        <v>2020</v>
      </c>
      <c r="R40" s="81">
        <v>2021</v>
      </c>
      <c r="S40" s="100">
        <v>2022</v>
      </c>
    </row>
    <row r="41" spans="1:20">
      <c r="B41" s="83" t="s">
        <v>6</v>
      </c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>
        <f t="shared" ref="N41:P45" si="0">N10+N26</f>
        <v>280955</v>
      </c>
      <c r="O41" s="84">
        <f t="shared" si="0"/>
        <v>351405</v>
      </c>
      <c r="P41" s="84">
        <f t="shared" si="0"/>
        <v>423475</v>
      </c>
      <c r="Q41" s="84"/>
      <c r="R41" s="84">
        <f>R10+R26</f>
        <v>437289</v>
      </c>
    </row>
    <row r="42" spans="1:20">
      <c r="B42" s="83" t="s">
        <v>8</v>
      </c>
      <c r="C42" s="84">
        <f t="shared" ref="C42:M42" si="1">C11+C27</f>
        <v>0</v>
      </c>
      <c r="D42" s="84">
        <f t="shared" si="1"/>
        <v>0</v>
      </c>
      <c r="E42" s="84">
        <f t="shared" si="1"/>
        <v>0</v>
      </c>
      <c r="F42" s="84">
        <f t="shared" si="1"/>
        <v>0</v>
      </c>
      <c r="G42" s="84">
        <f t="shared" si="1"/>
        <v>0</v>
      </c>
      <c r="H42" s="84">
        <f t="shared" si="1"/>
        <v>0</v>
      </c>
      <c r="I42" s="84">
        <f t="shared" si="1"/>
        <v>0</v>
      </c>
      <c r="J42" s="84">
        <f t="shared" si="1"/>
        <v>0</v>
      </c>
      <c r="K42" s="84">
        <f t="shared" si="1"/>
        <v>0</v>
      </c>
      <c r="L42" s="84">
        <f t="shared" si="1"/>
        <v>0</v>
      </c>
      <c r="M42" s="84">
        <f t="shared" si="1"/>
        <v>0</v>
      </c>
      <c r="N42" s="84">
        <f t="shared" si="0"/>
        <v>0</v>
      </c>
      <c r="O42" s="84">
        <f t="shared" si="0"/>
        <v>102156</v>
      </c>
      <c r="P42" s="84">
        <f t="shared" si="0"/>
        <v>110675</v>
      </c>
      <c r="Q42" s="84">
        <f>Q11+Q27</f>
        <v>0</v>
      </c>
      <c r="R42" s="84">
        <f>R11+R27</f>
        <v>0</v>
      </c>
    </row>
    <row r="43" spans="1:20">
      <c r="B43" s="83" t="s">
        <v>9</v>
      </c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>
        <f t="shared" si="0"/>
        <v>0</v>
      </c>
      <c r="O43" s="84">
        <f t="shared" si="0"/>
        <v>0</v>
      </c>
      <c r="P43" s="84">
        <f t="shared" si="0"/>
        <v>0</v>
      </c>
      <c r="Q43" s="84">
        <f>Q12+Q28</f>
        <v>0</v>
      </c>
      <c r="R43" s="84">
        <f>R12+R28</f>
        <v>0</v>
      </c>
    </row>
    <row r="44" spans="1:20">
      <c r="B44" s="83" t="s">
        <v>10</v>
      </c>
      <c r="C44" s="84">
        <f t="shared" ref="C44:M44" si="2">C13+C29</f>
        <v>49577263</v>
      </c>
      <c r="D44" s="84">
        <f t="shared" si="2"/>
        <v>49441868</v>
      </c>
      <c r="E44" s="84">
        <f t="shared" si="2"/>
        <v>48471712</v>
      </c>
      <c r="F44" s="84">
        <f t="shared" si="2"/>
        <v>50337150</v>
      </c>
      <c r="G44" s="84">
        <f t="shared" si="2"/>
        <v>53582950</v>
      </c>
      <c r="H44" s="84">
        <f t="shared" si="2"/>
        <v>56214904</v>
      </c>
      <c r="I44" s="84">
        <f t="shared" si="2"/>
        <v>55730533</v>
      </c>
      <c r="J44" s="84">
        <f t="shared" si="2"/>
        <v>58050364</v>
      </c>
      <c r="K44" s="84">
        <f t="shared" si="2"/>
        <v>58756294</v>
      </c>
      <c r="L44" s="84">
        <f t="shared" si="2"/>
        <v>59169974</v>
      </c>
      <c r="M44" s="84">
        <f t="shared" si="2"/>
        <v>558159</v>
      </c>
      <c r="N44" s="84">
        <f t="shared" si="0"/>
        <v>64845956</v>
      </c>
      <c r="O44" s="84">
        <f t="shared" si="0"/>
        <v>65138057</v>
      </c>
      <c r="P44" s="84">
        <f t="shared" si="0"/>
        <v>66798424</v>
      </c>
      <c r="Q44" s="84">
        <f>Q13+Q29</f>
        <v>67876337</v>
      </c>
      <c r="R44" s="84">
        <f>R13+R29</f>
        <v>69275398</v>
      </c>
    </row>
    <row r="45" spans="1:20">
      <c r="B45" s="87" t="s">
        <v>84</v>
      </c>
      <c r="C45" s="88">
        <f t="shared" ref="C45:M45" si="3">C14+C30</f>
        <v>49963863</v>
      </c>
      <c r="D45" s="88">
        <f t="shared" si="3"/>
        <v>49793698</v>
      </c>
      <c r="E45" s="88">
        <f t="shared" si="3"/>
        <v>48928328</v>
      </c>
      <c r="F45" s="88">
        <f t="shared" si="3"/>
        <v>50974439</v>
      </c>
      <c r="G45" s="88">
        <f t="shared" si="3"/>
        <v>54291755</v>
      </c>
      <c r="H45" s="88">
        <f t="shared" si="3"/>
        <v>56844681</v>
      </c>
      <c r="I45" s="88">
        <f t="shared" si="3"/>
        <v>56234981</v>
      </c>
      <c r="J45" s="88">
        <f t="shared" si="3"/>
        <v>58497096</v>
      </c>
      <c r="K45" s="88">
        <f t="shared" si="3"/>
        <v>59231280</v>
      </c>
      <c r="L45" s="88">
        <f t="shared" si="3"/>
        <v>59519165</v>
      </c>
      <c r="M45" s="88">
        <f t="shared" si="3"/>
        <v>63732762</v>
      </c>
      <c r="N45" s="88">
        <f t="shared" si="0"/>
        <v>65126911</v>
      </c>
      <c r="O45" s="88">
        <f t="shared" si="0"/>
        <v>65591618</v>
      </c>
      <c r="P45" s="88">
        <f t="shared" si="0"/>
        <v>67332574</v>
      </c>
      <c r="Q45" s="88">
        <f>Q14+Q30</f>
        <v>68316700</v>
      </c>
      <c r="R45" s="88">
        <f>R14+R30</f>
        <v>69712687</v>
      </c>
      <c r="S45" s="101">
        <v>64859470</v>
      </c>
    </row>
    <row r="46" spans="1:20">
      <c r="C46" s="92">
        <f>C15+C31</f>
        <v>0</v>
      </c>
    </row>
    <row r="47" spans="1:20">
      <c r="B47" s="79" t="s">
        <v>80</v>
      </c>
      <c r="C47" s="80">
        <v>2006</v>
      </c>
      <c r="D47" s="81">
        <v>2007</v>
      </c>
      <c r="E47" s="81">
        <v>2008</v>
      </c>
      <c r="F47" s="81">
        <v>2009</v>
      </c>
      <c r="G47" s="81">
        <v>2010</v>
      </c>
      <c r="H47" s="81">
        <v>2011</v>
      </c>
      <c r="I47" s="81">
        <v>2012</v>
      </c>
      <c r="J47" s="81">
        <v>2013</v>
      </c>
      <c r="K47" s="81">
        <v>2014</v>
      </c>
      <c r="L47" s="81">
        <v>2015</v>
      </c>
      <c r="M47" s="81">
        <v>2016</v>
      </c>
      <c r="N47" s="81">
        <v>2017</v>
      </c>
      <c r="O47" s="81">
        <v>2018</v>
      </c>
      <c r="P47" s="81">
        <v>2019</v>
      </c>
      <c r="Q47" s="81">
        <v>2020</v>
      </c>
      <c r="R47" s="81">
        <v>2021</v>
      </c>
    </row>
    <row r="48" spans="1:20">
      <c r="B48" s="83" t="s">
        <v>6</v>
      </c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>
        <f>R17+R33</f>
        <v>3</v>
      </c>
    </row>
    <row r="49" spans="2:18">
      <c r="B49" s="83" t="s">
        <v>8</v>
      </c>
      <c r="C49" s="84">
        <f t="shared" ref="C49:Q49" si="4">C18+C34</f>
        <v>0</v>
      </c>
      <c r="D49" s="84">
        <f t="shared" si="4"/>
        <v>0</v>
      </c>
      <c r="E49" s="84">
        <f t="shared" si="4"/>
        <v>0</v>
      </c>
      <c r="F49" s="84">
        <f t="shared" si="4"/>
        <v>0</v>
      </c>
      <c r="G49" s="84">
        <f t="shared" si="4"/>
        <v>0</v>
      </c>
      <c r="H49" s="84">
        <f t="shared" si="4"/>
        <v>0</v>
      </c>
      <c r="I49" s="84">
        <f t="shared" si="4"/>
        <v>0</v>
      </c>
      <c r="J49" s="84">
        <f t="shared" si="4"/>
        <v>0</v>
      </c>
      <c r="K49" s="84">
        <f t="shared" si="4"/>
        <v>0</v>
      </c>
      <c r="L49" s="84">
        <f t="shared" si="4"/>
        <v>0</v>
      </c>
      <c r="M49" s="84">
        <f t="shared" si="4"/>
        <v>0</v>
      </c>
      <c r="N49" s="84">
        <f t="shared" si="4"/>
        <v>0</v>
      </c>
      <c r="O49" s="84">
        <f t="shared" si="4"/>
        <v>0</v>
      </c>
      <c r="P49" s="84">
        <f t="shared" si="4"/>
        <v>0</v>
      </c>
      <c r="Q49" s="84">
        <f t="shared" si="4"/>
        <v>0</v>
      </c>
      <c r="R49" s="84">
        <f>R18+R34</f>
        <v>0</v>
      </c>
    </row>
    <row r="50" spans="2:18">
      <c r="B50" s="83" t="s">
        <v>9</v>
      </c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>
        <f>R19+R35</f>
        <v>0</v>
      </c>
    </row>
    <row r="51" spans="2:18">
      <c r="B51" s="83" t="s">
        <v>10</v>
      </c>
      <c r="C51" s="84">
        <f t="shared" ref="C51:Q51" si="5">C20+C36</f>
        <v>1485</v>
      </c>
      <c r="D51" s="84">
        <f t="shared" si="5"/>
        <v>1431</v>
      </c>
      <c r="E51" s="84">
        <f t="shared" si="5"/>
        <v>1416</v>
      </c>
      <c r="F51" s="84">
        <f t="shared" si="5"/>
        <v>1418</v>
      </c>
      <c r="G51" s="84">
        <f t="shared" si="5"/>
        <v>1507</v>
      </c>
      <c r="H51" s="84">
        <f t="shared" si="5"/>
        <v>1580</v>
      </c>
      <c r="I51" s="84">
        <f t="shared" si="5"/>
        <v>1552</v>
      </c>
      <c r="J51" s="84">
        <f t="shared" si="5"/>
        <v>1525</v>
      </c>
      <c r="K51" s="84">
        <f t="shared" si="5"/>
        <v>1495</v>
      </c>
      <c r="L51" s="84">
        <f t="shared" si="5"/>
        <v>1265</v>
      </c>
      <c r="M51" s="84">
        <f t="shared" si="5"/>
        <v>13</v>
      </c>
      <c r="N51" s="84">
        <f t="shared" si="5"/>
        <v>919</v>
      </c>
      <c r="O51" s="84">
        <f t="shared" si="5"/>
        <v>1131</v>
      </c>
      <c r="P51" s="84">
        <f t="shared" si="5"/>
        <v>1121</v>
      </c>
      <c r="Q51" s="84">
        <f t="shared" si="5"/>
        <v>1219</v>
      </c>
      <c r="R51" s="84">
        <f>R20+R36</f>
        <v>1069</v>
      </c>
    </row>
    <row r="52" spans="2:18">
      <c r="B52" s="87" t="s">
        <v>80</v>
      </c>
      <c r="C52" s="88">
        <f t="shared" ref="C52:Q52" si="6">C21+C37</f>
        <v>1488</v>
      </c>
      <c r="D52" s="88">
        <f t="shared" si="6"/>
        <v>1434</v>
      </c>
      <c r="E52" s="88">
        <f t="shared" si="6"/>
        <v>1423</v>
      </c>
      <c r="F52" s="88">
        <f t="shared" si="6"/>
        <v>1423</v>
      </c>
      <c r="G52" s="88">
        <f t="shared" si="6"/>
        <v>1512</v>
      </c>
      <c r="H52" s="88">
        <f t="shared" si="6"/>
        <v>1585</v>
      </c>
      <c r="I52" s="88">
        <f t="shared" si="6"/>
        <v>1557</v>
      </c>
      <c r="J52" s="88">
        <f t="shared" si="6"/>
        <v>1531</v>
      </c>
      <c r="K52" s="88">
        <f t="shared" si="6"/>
        <v>1501</v>
      </c>
      <c r="L52" s="88">
        <f t="shared" si="6"/>
        <v>1277</v>
      </c>
      <c r="M52" s="88">
        <f t="shared" si="6"/>
        <v>1218</v>
      </c>
      <c r="N52" s="88">
        <f t="shared" si="6"/>
        <v>922.58333333333303</v>
      </c>
      <c r="O52" s="88">
        <f t="shared" si="6"/>
        <v>1137</v>
      </c>
      <c r="P52" s="88">
        <f t="shared" si="6"/>
        <v>1128</v>
      </c>
      <c r="Q52" s="88">
        <f t="shared" si="6"/>
        <v>1223</v>
      </c>
      <c r="R52" s="88">
        <f>R21+R37</f>
        <v>1072</v>
      </c>
    </row>
    <row r="81" spans="1:2">
      <c r="B81" s="18" t="s">
        <v>85</v>
      </c>
    </row>
    <row r="82" spans="1:2">
      <c r="B82" s="18" t="s">
        <v>86</v>
      </c>
    </row>
    <row r="84" spans="1:2">
      <c r="A84" s="225" t="s">
        <v>36</v>
      </c>
    </row>
    <row r="85" spans="1:2">
      <c r="A85" s="76"/>
    </row>
  </sheetData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&amp;C&amp;A</oddHeader>
    <oddFooter>&amp;CPage &amp;P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H20"/>
  <sheetViews>
    <sheetView zoomScaleNormal="100" workbookViewId="0">
      <selection activeCell="B20" sqref="B20"/>
    </sheetView>
  </sheetViews>
  <sheetFormatPr baseColWidth="10" defaultColWidth="10.7109375" defaultRowHeight="12.75"/>
  <cols>
    <col min="2" max="2" width="27.28515625" style="1" customWidth="1"/>
    <col min="3" max="3" width="12.28515625" style="1" customWidth="1"/>
    <col min="4" max="4" width="19.42578125" style="1" customWidth="1"/>
    <col min="5" max="5" width="12" style="1" customWidth="1"/>
    <col min="7" max="7" width="14.42578125" style="1" customWidth="1"/>
  </cols>
  <sheetData>
    <row r="9" spans="2:8" ht="15">
      <c r="B9" s="112" t="s">
        <v>281</v>
      </c>
    </row>
    <row r="10" spans="2:8">
      <c r="B10" s="113" t="s">
        <v>117</v>
      </c>
    </row>
    <row r="11" spans="2:8" ht="16.5" customHeight="1">
      <c r="C11" s="350" t="s">
        <v>118</v>
      </c>
      <c r="D11" s="350"/>
      <c r="E11" s="350"/>
      <c r="F11" s="351" t="s">
        <v>119</v>
      </c>
      <c r="G11" s="351"/>
      <c r="H11" s="351"/>
    </row>
    <row r="12" spans="2:8" ht="36">
      <c r="B12" s="14" t="s">
        <v>120</v>
      </c>
      <c r="C12" s="114" t="s">
        <v>121</v>
      </c>
      <c r="D12" s="114" t="s">
        <v>122</v>
      </c>
      <c r="E12" s="115" t="s">
        <v>123</v>
      </c>
      <c r="F12" s="116" t="s">
        <v>121</v>
      </c>
      <c r="G12" s="117" t="s">
        <v>122</v>
      </c>
      <c r="H12" s="114" t="s">
        <v>123</v>
      </c>
    </row>
    <row r="13" spans="2:8">
      <c r="B13" s="20" t="s">
        <v>124</v>
      </c>
      <c r="C13" s="37">
        <v>451740</v>
      </c>
      <c r="D13" s="37">
        <v>101550</v>
      </c>
      <c r="E13" s="118">
        <v>553290</v>
      </c>
      <c r="F13" s="37">
        <v>4780</v>
      </c>
      <c r="G13" s="37">
        <v>2378</v>
      </c>
      <c r="H13" s="118">
        <v>7158</v>
      </c>
    </row>
    <row r="14" spans="2:8">
      <c r="B14" s="9" t="s">
        <v>125</v>
      </c>
      <c r="C14" s="31">
        <v>4434144</v>
      </c>
      <c r="D14" s="31">
        <v>991323</v>
      </c>
      <c r="E14" s="32">
        <v>5425467</v>
      </c>
      <c r="F14" s="31">
        <v>77131</v>
      </c>
      <c r="G14" s="31">
        <v>25875</v>
      </c>
      <c r="H14" s="32">
        <v>103006</v>
      </c>
    </row>
    <row r="15" spans="2:8" ht="24">
      <c r="B15" s="119" t="s">
        <v>126</v>
      </c>
      <c r="C15" s="120">
        <f t="shared" ref="C15:H15" si="0">C13/C14</f>
        <v>0.10187761155253415</v>
      </c>
      <c r="D15" s="120">
        <f t="shared" si="0"/>
        <v>0.10243886200562279</v>
      </c>
      <c r="E15" s="121">
        <f t="shared" si="0"/>
        <v>0.10198016133910684</v>
      </c>
      <c r="F15" s="120">
        <f t="shared" si="0"/>
        <v>6.1972488363952236E-2</v>
      </c>
      <c r="G15" s="120">
        <f t="shared" si="0"/>
        <v>9.1903381642512078E-2</v>
      </c>
      <c r="H15" s="121">
        <f t="shared" si="0"/>
        <v>6.9491097605964697E-2</v>
      </c>
    </row>
    <row r="16" spans="2:8">
      <c r="B16" s="2" t="s">
        <v>295</v>
      </c>
    </row>
    <row r="17" spans="2:2">
      <c r="B17" s="2"/>
    </row>
    <row r="18" spans="2:2">
      <c r="B18" s="2" t="s">
        <v>296</v>
      </c>
    </row>
    <row r="20" spans="2:2">
      <c r="B20" s="225" t="s">
        <v>297</v>
      </c>
    </row>
  </sheetData>
  <mergeCells count="2">
    <mergeCell ref="C11:E11"/>
    <mergeCell ref="F11:H11"/>
  </mergeCells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K20"/>
  <sheetViews>
    <sheetView zoomScaleNormal="100" workbookViewId="0">
      <selection activeCell="A20" sqref="A20"/>
    </sheetView>
  </sheetViews>
  <sheetFormatPr baseColWidth="10" defaultColWidth="10.7109375" defaultRowHeight="12.75"/>
  <cols>
    <col min="1" max="1" width="24" style="1" customWidth="1"/>
    <col min="2" max="2" width="19.42578125" style="1" customWidth="1"/>
    <col min="3" max="3" width="17.42578125" style="1" customWidth="1"/>
    <col min="4" max="5" width="19.7109375" style="1" customWidth="1"/>
    <col min="6" max="6" width="15.5703125" style="1" customWidth="1"/>
    <col min="7" max="7" width="14.42578125" style="1" customWidth="1"/>
  </cols>
  <sheetData>
    <row r="9" spans="1:11">
      <c r="A9" s="18" t="s">
        <v>282</v>
      </c>
    </row>
    <row r="10" spans="1:11">
      <c r="A10" s="18" t="s">
        <v>134</v>
      </c>
    </row>
    <row r="12" spans="1:11" ht="40.5" customHeight="1">
      <c r="A12" s="352">
        <v>2022</v>
      </c>
      <c r="B12" s="353" t="s">
        <v>127</v>
      </c>
      <c r="C12" s="353"/>
      <c r="D12" s="353" t="s">
        <v>128</v>
      </c>
      <c r="E12" s="353"/>
      <c r="F12" s="354" t="s">
        <v>129</v>
      </c>
    </row>
    <row r="13" spans="1:11" ht="35.25" customHeight="1">
      <c r="A13" s="352"/>
      <c r="B13" s="122" t="s">
        <v>130</v>
      </c>
      <c r="C13" s="122" t="s">
        <v>131</v>
      </c>
      <c r="D13" s="122" t="s">
        <v>132</v>
      </c>
      <c r="E13" s="122" t="s">
        <v>133</v>
      </c>
      <c r="F13" s="354"/>
      <c r="H13" s="123"/>
    </row>
    <row r="14" spans="1:11" ht="24" customHeight="1">
      <c r="A14" s="124" t="s">
        <v>10</v>
      </c>
      <c r="B14" s="125">
        <v>1968</v>
      </c>
      <c r="C14" s="125">
        <v>542855</v>
      </c>
      <c r="D14" s="125">
        <v>153</v>
      </c>
      <c r="E14" s="125">
        <v>32915</v>
      </c>
      <c r="F14" s="126">
        <v>12879830</v>
      </c>
      <c r="G14" s="52"/>
      <c r="H14" s="108"/>
      <c r="K14" s="127"/>
    </row>
    <row r="15" spans="1:11">
      <c r="A15" s="128" t="s">
        <v>14</v>
      </c>
      <c r="B15" s="129">
        <v>4563</v>
      </c>
      <c r="C15" s="129">
        <v>1174072</v>
      </c>
      <c r="D15" s="129">
        <v>479</v>
      </c>
      <c r="E15" s="129">
        <v>95082</v>
      </c>
      <c r="F15" s="130">
        <v>27722745</v>
      </c>
      <c r="G15" s="131"/>
    </row>
    <row r="16" spans="1:11">
      <c r="B16" s="132"/>
      <c r="C16" s="132"/>
      <c r="D16" s="132"/>
      <c r="E16" s="132"/>
      <c r="F16" s="132"/>
    </row>
    <row r="17" spans="1:1">
      <c r="A17" s="219" t="s">
        <v>298</v>
      </c>
    </row>
    <row r="18" spans="1:1">
      <c r="A18" s="219" t="s">
        <v>299</v>
      </c>
    </row>
    <row r="19" spans="1:1">
      <c r="A19" s="219"/>
    </row>
    <row r="20" spans="1:1">
      <c r="A20" s="225" t="s">
        <v>300</v>
      </c>
    </row>
  </sheetData>
  <mergeCells count="4">
    <mergeCell ref="A12:A13"/>
    <mergeCell ref="B12:C12"/>
    <mergeCell ref="D12:E12"/>
    <mergeCell ref="F12:F13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X27"/>
  <sheetViews>
    <sheetView zoomScaleNormal="100" workbookViewId="0">
      <selection activeCell="M24" sqref="M24"/>
    </sheetView>
  </sheetViews>
  <sheetFormatPr baseColWidth="10" defaultColWidth="10.7109375" defaultRowHeight="12.75"/>
  <cols>
    <col min="1" max="1" width="24.85546875" style="1" customWidth="1"/>
    <col min="2" max="2" width="17.42578125" style="1" customWidth="1"/>
    <col min="3" max="3" width="15.85546875" style="1" customWidth="1"/>
    <col min="4" max="4" width="13.85546875" style="1" customWidth="1"/>
    <col min="5" max="5" width="14.28515625" style="1" customWidth="1"/>
    <col min="6" max="6" width="13.42578125" style="1" customWidth="1"/>
    <col min="7" max="7" width="11.5703125" style="1" customWidth="1"/>
    <col min="8" max="8" width="12.28515625" style="1" customWidth="1"/>
    <col min="9" max="9" width="13.7109375" style="1" customWidth="1"/>
    <col min="10" max="10" width="13.5703125" style="1" customWidth="1"/>
    <col min="11" max="13" width="11.5703125" style="1" customWidth="1"/>
    <col min="14" max="14" width="12.85546875" style="1" customWidth="1"/>
    <col min="20" max="20" width="11.5703125" style="1" customWidth="1"/>
    <col min="21" max="22" width="12.85546875" style="1" customWidth="1"/>
    <col min="23" max="23" width="12.7109375" style="1" customWidth="1"/>
    <col min="24" max="24" width="13.42578125" style="1" customWidth="1"/>
  </cols>
  <sheetData>
    <row r="9" spans="1:14">
      <c r="A9" s="18" t="s">
        <v>301</v>
      </c>
    </row>
    <row r="10" spans="1:14">
      <c r="A10" s="18" t="s">
        <v>145</v>
      </c>
    </row>
    <row r="11" spans="1:14" ht="13.5" thickBot="1">
      <c r="A11" s="2"/>
    </row>
    <row r="12" spans="1:14" ht="32.25" customHeight="1" thickBot="1">
      <c r="A12" s="355">
        <v>2022</v>
      </c>
      <c r="B12" s="356" t="s">
        <v>135</v>
      </c>
      <c r="C12" s="356"/>
      <c r="D12" s="356"/>
      <c r="E12" s="356" t="s">
        <v>136</v>
      </c>
      <c r="F12" s="356"/>
      <c r="G12" s="356"/>
      <c r="H12" s="356"/>
      <c r="I12" s="357" t="s">
        <v>57</v>
      </c>
      <c r="J12" s="359" t="s">
        <v>137</v>
      </c>
    </row>
    <row r="13" spans="1:14" ht="38.25">
      <c r="A13" s="355"/>
      <c r="B13" s="273" t="s">
        <v>138</v>
      </c>
      <c r="C13" s="273" t="s">
        <v>139</v>
      </c>
      <c r="D13" s="273" t="s">
        <v>140</v>
      </c>
      <c r="E13" s="273" t="s">
        <v>141</v>
      </c>
      <c r="F13" s="273" t="s">
        <v>142</v>
      </c>
      <c r="G13" s="273" t="s">
        <v>143</v>
      </c>
      <c r="H13" s="273" t="s">
        <v>144</v>
      </c>
      <c r="I13" s="358"/>
      <c r="J13" s="359"/>
      <c r="K13" s="133"/>
      <c r="L13" s="133"/>
      <c r="M13" s="133"/>
    </row>
    <row r="14" spans="1:14" ht="24" customHeight="1">
      <c r="A14" s="134" t="s">
        <v>10</v>
      </c>
      <c r="B14" s="135">
        <v>45332</v>
      </c>
      <c r="C14" s="135">
        <v>16844059</v>
      </c>
      <c r="D14" s="136">
        <v>28395117</v>
      </c>
      <c r="E14" s="137">
        <v>28068797</v>
      </c>
      <c r="F14" s="135">
        <v>312665</v>
      </c>
      <c r="G14" s="135">
        <v>508852</v>
      </c>
      <c r="H14" s="136">
        <v>66821</v>
      </c>
      <c r="I14" s="138">
        <f>SUM(B14:H14)</f>
        <v>74241643</v>
      </c>
      <c r="J14" s="139">
        <v>1943</v>
      </c>
      <c r="K14" s="52"/>
      <c r="L14" s="52"/>
      <c r="M14" s="8"/>
    </row>
    <row r="15" spans="1:14" ht="27.75" customHeight="1">
      <c r="A15" s="128" t="s">
        <v>14</v>
      </c>
      <c r="B15" s="129">
        <v>1246957</v>
      </c>
      <c r="C15" s="129">
        <v>43529038</v>
      </c>
      <c r="D15" s="140">
        <v>84936649</v>
      </c>
      <c r="E15" s="141">
        <v>44880765</v>
      </c>
      <c r="F15" s="129">
        <v>3706187</v>
      </c>
      <c r="G15" s="129">
        <v>6543319</v>
      </c>
      <c r="H15" s="140">
        <v>600107</v>
      </c>
      <c r="I15" s="141">
        <f>SUM(B15:H15)</f>
        <v>185443022</v>
      </c>
      <c r="J15" s="130">
        <v>4543</v>
      </c>
      <c r="K15" s="52"/>
      <c r="L15" s="52"/>
      <c r="M15" s="8"/>
    </row>
    <row r="16" spans="1:14">
      <c r="I16" s="49"/>
      <c r="L16" s="52"/>
      <c r="N16" s="142"/>
    </row>
    <row r="17" spans="1:9">
      <c r="A17" s="225" t="s">
        <v>300</v>
      </c>
      <c r="D17" s="49"/>
      <c r="E17" s="52"/>
      <c r="H17" s="49"/>
      <c r="I17" s="52"/>
    </row>
    <row r="19" spans="1:9">
      <c r="D19" s="51"/>
      <c r="I19" s="51"/>
    </row>
    <row r="23" spans="1:9">
      <c r="A23" s="143"/>
    </row>
    <row r="27" spans="1:9">
      <c r="A27" s="217"/>
    </row>
  </sheetData>
  <mergeCells count="5">
    <mergeCell ref="A12:A13"/>
    <mergeCell ref="B12:D12"/>
    <mergeCell ref="E12:H12"/>
    <mergeCell ref="I12:I13"/>
    <mergeCell ref="J12:J13"/>
  </mergeCells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J50"/>
  <sheetViews>
    <sheetView zoomScaleNormal="100" workbookViewId="0">
      <selection activeCell="G30" sqref="G30"/>
    </sheetView>
  </sheetViews>
  <sheetFormatPr baseColWidth="10" defaultColWidth="10.7109375" defaultRowHeight="12.75"/>
  <cols>
    <col min="1" max="1" width="28.5703125" style="1" customWidth="1"/>
    <col min="2" max="2" width="17.7109375" style="1" customWidth="1"/>
    <col min="3" max="3" width="16.7109375" style="1" customWidth="1"/>
  </cols>
  <sheetData>
    <row r="7" spans="1:10">
      <c r="A7" s="2"/>
      <c r="B7" s="2"/>
      <c r="C7" s="2"/>
    </row>
    <row r="8" spans="1:10">
      <c r="A8" s="2"/>
      <c r="B8" s="2"/>
      <c r="C8" s="2"/>
    </row>
    <row r="9" spans="1:10" ht="15.75">
      <c r="A9" s="360" t="s">
        <v>283</v>
      </c>
      <c r="B9" s="360"/>
      <c r="C9" s="360"/>
      <c r="D9" s="145"/>
    </row>
    <row r="10" spans="1:10" ht="16.5" thickBot="1">
      <c r="A10" s="146" t="s">
        <v>302</v>
      </c>
      <c r="B10" s="147"/>
      <c r="C10" s="147"/>
      <c r="D10" s="145"/>
    </row>
    <row r="11" spans="1:10" ht="68.25" customHeight="1">
      <c r="A11" s="148" t="s">
        <v>146</v>
      </c>
      <c r="B11" s="149" t="s">
        <v>14</v>
      </c>
      <c r="C11" s="150" t="s">
        <v>147</v>
      </c>
      <c r="D11" s="151"/>
    </row>
    <row r="12" spans="1:10" ht="30" customHeight="1">
      <c r="A12" s="152" t="s">
        <v>148</v>
      </c>
      <c r="B12" s="153">
        <v>77269</v>
      </c>
      <c r="C12" s="154">
        <v>111795</v>
      </c>
      <c r="D12" s="155"/>
    </row>
    <row r="13" spans="1:10" ht="15">
      <c r="A13" s="156" t="s">
        <v>149</v>
      </c>
      <c r="B13" s="157">
        <v>48912</v>
      </c>
      <c r="C13" s="158">
        <v>106822</v>
      </c>
      <c r="D13" s="159"/>
      <c r="E13" s="159"/>
      <c r="J13" s="159"/>
    </row>
    <row r="14" spans="1:10" ht="17.25" customHeight="1">
      <c r="A14" s="156" t="s">
        <v>150</v>
      </c>
      <c r="B14" s="157">
        <v>8600</v>
      </c>
      <c r="C14" s="158">
        <v>25321</v>
      </c>
      <c r="D14" s="159"/>
      <c r="E14" s="159"/>
      <c r="J14" s="159"/>
    </row>
    <row r="15" spans="1:10" ht="14.25">
      <c r="A15" s="156" t="s">
        <v>151</v>
      </c>
      <c r="B15" s="157">
        <v>564</v>
      </c>
      <c r="C15" s="158">
        <v>3816</v>
      </c>
      <c r="D15" s="160"/>
      <c r="E15" s="160"/>
    </row>
    <row r="16" spans="1:10" ht="20.25" customHeight="1">
      <c r="A16" s="161" t="s">
        <v>152</v>
      </c>
      <c r="B16" s="162">
        <v>65636</v>
      </c>
      <c r="C16" s="163">
        <v>149702</v>
      </c>
      <c r="D16" s="155"/>
    </row>
    <row r="17" spans="1:8" ht="14.25">
      <c r="A17" s="156" t="s">
        <v>153</v>
      </c>
      <c r="B17" s="157">
        <v>31730</v>
      </c>
      <c r="C17" s="158">
        <v>55855</v>
      </c>
      <c r="D17" s="164"/>
    </row>
    <row r="18" spans="1:8" ht="14.25">
      <c r="A18" s="165" t="s">
        <v>154</v>
      </c>
      <c r="B18" s="157">
        <f>B16-B17-B19</f>
        <v>27025</v>
      </c>
      <c r="C18" s="157">
        <f>C16-C17-C19</f>
        <v>52897</v>
      </c>
      <c r="D18" s="166"/>
    </row>
    <row r="19" spans="1:8" ht="15">
      <c r="A19" s="161" t="s">
        <v>155</v>
      </c>
      <c r="B19" s="162">
        <v>6881</v>
      </c>
      <c r="C19" s="163">
        <v>40950</v>
      </c>
      <c r="D19" s="167"/>
      <c r="G19" s="52"/>
      <c r="H19" s="52"/>
    </row>
    <row r="20" spans="1:8">
      <c r="A20" s="168" t="s">
        <v>156</v>
      </c>
      <c r="B20" s="157">
        <v>33006</v>
      </c>
      <c r="C20" s="158">
        <v>52732</v>
      </c>
    </row>
    <row r="21" spans="1:8">
      <c r="A21" s="156" t="s">
        <v>157</v>
      </c>
      <c r="B21" s="157">
        <v>6362</v>
      </c>
      <c r="C21" s="158">
        <v>8599</v>
      </c>
    </row>
    <row r="22" spans="1:8">
      <c r="A22" s="168" t="s">
        <v>158</v>
      </c>
      <c r="B22" s="157">
        <v>1065</v>
      </c>
      <c r="C22" s="158">
        <v>1180</v>
      </c>
    </row>
    <row r="23" spans="1:8">
      <c r="A23" s="168" t="s">
        <v>159</v>
      </c>
      <c r="B23" s="157">
        <v>1936</v>
      </c>
      <c r="C23" s="158">
        <v>8717</v>
      </c>
    </row>
    <row r="24" spans="1:8">
      <c r="A24" s="168" t="s">
        <v>160</v>
      </c>
      <c r="B24" s="157">
        <v>571</v>
      </c>
      <c r="C24" s="158">
        <v>1297</v>
      </c>
    </row>
    <row r="25" spans="1:8" ht="24">
      <c r="A25" s="161" t="s">
        <v>161</v>
      </c>
      <c r="B25" s="162">
        <v>37890</v>
      </c>
      <c r="C25" s="163">
        <v>80388</v>
      </c>
      <c r="D25" s="52"/>
      <c r="E25" s="52"/>
    </row>
    <row r="26" spans="1:8" ht="33.75" customHeight="1">
      <c r="A26" s="168" t="s">
        <v>162</v>
      </c>
      <c r="B26" s="157">
        <v>23729</v>
      </c>
      <c r="C26" s="158">
        <v>37205</v>
      </c>
    </row>
    <row r="27" spans="1:8">
      <c r="A27" s="168" t="s">
        <v>163</v>
      </c>
      <c r="B27" s="157">
        <v>14161</v>
      </c>
      <c r="C27" s="158">
        <v>43308</v>
      </c>
    </row>
    <row r="28" spans="1:8">
      <c r="A28" s="168" t="s">
        <v>164</v>
      </c>
      <c r="B28" s="157">
        <v>886</v>
      </c>
      <c r="C28" s="158">
        <v>2304</v>
      </c>
    </row>
    <row r="29" spans="1:8">
      <c r="A29" s="168" t="s">
        <v>165</v>
      </c>
      <c r="B29" s="157">
        <v>15</v>
      </c>
      <c r="C29" s="158">
        <v>493</v>
      </c>
    </row>
    <row r="30" spans="1:8" ht="24">
      <c r="A30" s="161" t="s">
        <v>166</v>
      </c>
      <c r="B30" s="162">
        <v>13290</v>
      </c>
      <c r="C30" s="163">
        <v>41497</v>
      </c>
    </row>
    <row r="31" spans="1:8" ht="15" thickBot="1">
      <c r="A31" s="169" t="s">
        <v>167</v>
      </c>
      <c r="B31" s="170">
        <f>B30/B36</f>
        <v>9700.7299270072981</v>
      </c>
      <c r="C31" s="171">
        <f>C30/C36</f>
        <v>26263.924050632912</v>
      </c>
      <c r="D31" s="172"/>
    </row>
    <row r="32" spans="1:8" ht="15">
      <c r="A32" s="173"/>
      <c r="B32" s="174"/>
      <c r="C32" s="174"/>
      <c r="D32" s="175"/>
      <c r="E32" s="52"/>
    </row>
    <row r="33" spans="1:5" ht="15.75">
      <c r="A33" s="144" t="s">
        <v>284</v>
      </c>
      <c r="B33" s="176"/>
      <c r="C33" s="176"/>
      <c r="D33" s="54"/>
    </row>
    <row r="34" spans="1:5" ht="15.75" thickBot="1">
      <c r="A34" s="146" t="s">
        <v>168</v>
      </c>
      <c r="B34" s="174"/>
      <c r="C34" s="174"/>
      <c r="D34" s="54"/>
    </row>
    <row r="35" spans="1:5" ht="36">
      <c r="A35" s="148" t="s">
        <v>169</v>
      </c>
      <c r="B35" s="149" t="s">
        <v>14</v>
      </c>
      <c r="C35" s="150" t="s">
        <v>147</v>
      </c>
      <c r="D35" s="54"/>
    </row>
    <row r="36" spans="1:5" ht="24">
      <c r="A36" s="168" t="s">
        <v>170</v>
      </c>
      <c r="B36" s="177">
        <v>1.37</v>
      </c>
      <c r="C36" s="178">
        <v>1.58</v>
      </c>
      <c r="D36" s="54"/>
    </row>
    <row r="37" spans="1:5" ht="15">
      <c r="A37" s="168" t="s">
        <v>171</v>
      </c>
      <c r="B37" s="157">
        <v>47.92</v>
      </c>
      <c r="C37" s="158">
        <v>104.62</v>
      </c>
      <c r="D37" s="54"/>
    </row>
    <row r="38" spans="1:5" ht="15">
      <c r="A38" s="168" t="s">
        <v>172</v>
      </c>
      <c r="B38" s="157">
        <v>38.380000000000003</v>
      </c>
      <c r="C38" s="158">
        <v>59.67</v>
      </c>
      <c r="D38" s="54"/>
    </row>
    <row r="39" spans="1:5" ht="15">
      <c r="A39" s="179" t="s">
        <v>173</v>
      </c>
      <c r="B39" s="180">
        <f>B37/B36</f>
        <v>34.978102189781019</v>
      </c>
      <c r="C39" s="181">
        <f>C37/C36</f>
        <v>66.215189873417728</v>
      </c>
      <c r="D39" s="54"/>
    </row>
    <row r="40" spans="1:5" ht="15">
      <c r="A40" s="179" t="s">
        <v>174</v>
      </c>
      <c r="B40" s="180">
        <f>B38/B36</f>
        <v>28.014598540145986</v>
      </c>
      <c r="C40" s="182">
        <f>C38/C36</f>
        <v>37.765822784810126</v>
      </c>
      <c r="D40" s="54"/>
    </row>
    <row r="41" spans="1:5" ht="24">
      <c r="A41" s="168" t="s">
        <v>175</v>
      </c>
      <c r="B41" s="157">
        <v>16872</v>
      </c>
      <c r="C41" s="183">
        <v>27544</v>
      </c>
      <c r="D41" s="52"/>
      <c r="E41" s="52"/>
    </row>
    <row r="42" spans="1:5" ht="24">
      <c r="A42" s="168" t="s">
        <v>176</v>
      </c>
      <c r="B42" s="157">
        <v>3948</v>
      </c>
      <c r="C42" s="158">
        <v>3731</v>
      </c>
      <c r="D42" s="52"/>
      <c r="E42" s="52"/>
    </row>
    <row r="43" spans="1:5" ht="15.75" thickBot="1">
      <c r="A43" s="184" t="s">
        <v>177</v>
      </c>
      <c r="B43" s="185">
        <f>(B41+B42)/B38</f>
        <v>542.47003647733186</v>
      </c>
      <c r="C43" s="186">
        <f>(C41+C42)/C38</f>
        <v>524.13273001508298</v>
      </c>
      <c r="D43" s="54"/>
    </row>
    <row r="44" spans="1:5" ht="15.75" thickBot="1">
      <c r="A44" s="54"/>
      <c r="B44" s="54"/>
      <c r="C44" s="54"/>
      <c r="D44" s="54"/>
    </row>
    <row r="45" spans="1:5" ht="15">
      <c r="A45" s="238"/>
      <c r="B45" s="233" t="s">
        <v>178</v>
      </c>
      <c r="C45" s="234" t="s">
        <v>179</v>
      </c>
      <c r="D45" s="187"/>
    </row>
    <row r="46" spans="1:5" ht="13.5" thickBot="1">
      <c r="A46" s="235" t="s">
        <v>180</v>
      </c>
      <c r="B46" s="236">
        <v>18654</v>
      </c>
      <c r="C46" s="237">
        <v>14773</v>
      </c>
    </row>
    <row r="48" spans="1:5">
      <c r="B48" s="219" t="s">
        <v>181</v>
      </c>
      <c r="C48" s="239">
        <f>B31/C46</f>
        <v>0.65665267224039114</v>
      </c>
    </row>
    <row r="50" spans="1:1">
      <c r="A50" s="225" t="s">
        <v>303</v>
      </c>
    </row>
  </sheetData>
  <mergeCells count="1">
    <mergeCell ref="A9:C9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55"/>
  <sheetViews>
    <sheetView zoomScaleNormal="100" workbookViewId="0">
      <selection activeCell="C10" sqref="C10:J10"/>
    </sheetView>
  </sheetViews>
  <sheetFormatPr baseColWidth="10" defaultColWidth="11.42578125" defaultRowHeight="12.75"/>
  <cols>
    <col min="1" max="2" width="11.42578125" style="75"/>
    <col min="3" max="3" width="22.28515625" style="75" customWidth="1"/>
    <col min="4" max="13" width="11.42578125" style="75"/>
    <col min="14" max="14" width="12" style="75" customWidth="1"/>
    <col min="15" max="15" width="11.42578125" style="75"/>
    <col min="16" max="16" width="13" style="75" customWidth="1"/>
    <col min="17" max="20" width="11.42578125" style="75"/>
    <col min="21" max="22" width="13.85546875" style="75" customWidth="1"/>
    <col min="23" max="258" width="11.42578125" style="75"/>
    <col min="259" max="259" width="22.28515625" style="75" customWidth="1"/>
    <col min="260" max="269" width="11.42578125" style="75"/>
    <col min="270" max="270" width="12" style="75" customWidth="1"/>
    <col min="271" max="271" width="11.42578125" style="75"/>
    <col min="272" max="272" width="13" style="75" customWidth="1"/>
    <col min="273" max="514" width="11.42578125" style="75"/>
    <col min="515" max="515" width="22.28515625" style="75" customWidth="1"/>
    <col min="516" max="525" width="11.42578125" style="75"/>
    <col min="526" max="526" width="12" style="75" customWidth="1"/>
    <col min="527" max="527" width="11.42578125" style="75"/>
    <col min="528" max="528" width="13" style="75" customWidth="1"/>
    <col min="529" max="770" width="11.42578125" style="75"/>
    <col min="771" max="771" width="22.28515625" style="75" customWidth="1"/>
    <col min="772" max="781" width="11.42578125" style="75"/>
    <col min="782" max="782" width="12" style="75" customWidth="1"/>
    <col min="783" max="783" width="11.42578125" style="75"/>
    <col min="784" max="784" width="13" style="75" customWidth="1"/>
    <col min="785" max="1026" width="11.42578125" style="75"/>
    <col min="1027" max="1027" width="22.28515625" style="75" customWidth="1"/>
    <col min="1028" max="1037" width="11.42578125" style="75"/>
    <col min="1038" max="1038" width="12" style="75" customWidth="1"/>
    <col min="1039" max="1039" width="11.42578125" style="75"/>
    <col min="1040" max="1040" width="13" style="75" customWidth="1"/>
    <col min="1041" max="1282" width="11.42578125" style="75"/>
    <col min="1283" max="1283" width="22.28515625" style="75" customWidth="1"/>
    <col min="1284" max="1293" width="11.42578125" style="75"/>
    <col min="1294" max="1294" width="12" style="75" customWidth="1"/>
    <col min="1295" max="1295" width="11.42578125" style="75"/>
    <col min="1296" max="1296" width="13" style="75" customWidth="1"/>
    <col min="1297" max="1538" width="11.42578125" style="75"/>
    <col min="1539" max="1539" width="22.28515625" style="75" customWidth="1"/>
    <col min="1540" max="1549" width="11.42578125" style="75"/>
    <col min="1550" max="1550" width="12" style="75" customWidth="1"/>
    <col min="1551" max="1551" width="11.42578125" style="75"/>
    <col min="1552" max="1552" width="13" style="75" customWidth="1"/>
    <col min="1553" max="1794" width="11.42578125" style="75"/>
    <col min="1795" max="1795" width="22.28515625" style="75" customWidth="1"/>
    <col min="1796" max="1805" width="11.42578125" style="75"/>
    <col min="1806" max="1806" width="12" style="75" customWidth="1"/>
    <col min="1807" max="1807" width="11.42578125" style="75"/>
    <col min="1808" max="1808" width="13" style="75" customWidth="1"/>
    <col min="1809" max="2050" width="11.42578125" style="75"/>
    <col min="2051" max="2051" width="22.28515625" style="75" customWidth="1"/>
    <col min="2052" max="2061" width="11.42578125" style="75"/>
    <col min="2062" max="2062" width="12" style="75" customWidth="1"/>
    <col min="2063" max="2063" width="11.42578125" style="75"/>
    <col min="2064" max="2064" width="13" style="75" customWidth="1"/>
    <col min="2065" max="2306" width="11.42578125" style="75"/>
    <col min="2307" max="2307" width="22.28515625" style="75" customWidth="1"/>
    <col min="2308" max="2317" width="11.42578125" style="75"/>
    <col min="2318" max="2318" width="12" style="75" customWidth="1"/>
    <col min="2319" max="2319" width="11.42578125" style="75"/>
    <col min="2320" max="2320" width="13" style="75" customWidth="1"/>
    <col min="2321" max="2562" width="11.42578125" style="75"/>
    <col min="2563" max="2563" width="22.28515625" style="75" customWidth="1"/>
    <col min="2564" max="2573" width="11.42578125" style="75"/>
    <col min="2574" max="2574" width="12" style="75" customWidth="1"/>
    <col min="2575" max="2575" width="11.42578125" style="75"/>
    <col min="2576" max="2576" width="13" style="75" customWidth="1"/>
    <col min="2577" max="2818" width="11.42578125" style="75"/>
    <col min="2819" max="2819" width="22.28515625" style="75" customWidth="1"/>
    <col min="2820" max="2829" width="11.42578125" style="75"/>
    <col min="2830" max="2830" width="12" style="75" customWidth="1"/>
    <col min="2831" max="2831" width="11.42578125" style="75"/>
    <col min="2832" max="2832" width="13" style="75" customWidth="1"/>
    <col min="2833" max="3074" width="11.42578125" style="75"/>
    <col min="3075" max="3075" width="22.28515625" style="75" customWidth="1"/>
    <col min="3076" max="3085" width="11.42578125" style="75"/>
    <col min="3086" max="3086" width="12" style="75" customWidth="1"/>
    <col min="3087" max="3087" width="11.42578125" style="75"/>
    <col min="3088" max="3088" width="13" style="75" customWidth="1"/>
    <col min="3089" max="3330" width="11.42578125" style="75"/>
    <col min="3331" max="3331" width="22.28515625" style="75" customWidth="1"/>
    <col min="3332" max="3341" width="11.42578125" style="75"/>
    <col min="3342" max="3342" width="12" style="75" customWidth="1"/>
    <col min="3343" max="3343" width="11.42578125" style="75"/>
    <col min="3344" max="3344" width="13" style="75" customWidth="1"/>
    <col min="3345" max="3586" width="11.42578125" style="75"/>
    <col min="3587" max="3587" width="22.28515625" style="75" customWidth="1"/>
    <col min="3588" max="3597" width="11.42578125" style="75"/>
    <col min="3598" max="3598" width="12" style="75" customWidth="1"/>
    <col min="3599" max="3599" width="11.42578125" style="75"/>
    <col min="3600" max="3600" width="13" style="75" customWidth="1"/>
    <col min="3601" max="3842" width="11.42578125" style="75"/>
    <col min="3843" max="3843" width="22.28515625" style="75" customWidth="1"/>
    <col min="3844" max="3853" width="11.42578125" style="75"/>
    <col min="3854" max="3854" width="12" style="75" customWidth="1"/>
    <col min="3855" max="3855" width="11.42578125" style="75"/>
    <col min="3856" max="3856" width="13" style="75" customWidth="1"/>
    <col min="3857" max="4098" width="11.42578125" style="75"/>
    <col min="4099" max="4099" width="22.28515625" style="75" customWidth="1"/>
    <col min="4100" max="4109" width="11.42578125" style="75"/>
    <col min="4110" max="4110" width="12" style="75" customWidth="1"/>
    <col min="4111" max="4111" width="11.42578125" style="75"/>
    <col min="4112" max="4112" width="13" style="75" customWidth="1"/>
    <col min="4113" max="4354" width="11.42578125" style="75"/>
    <col min="4355" max="4355" width="22.28515625" style="75" customWidth="1"/>
    <col min="4356" max="4365" width="11.42578125" style="75"/>
    <col min="4366" max="4366" width="12" style="75" customWidth="1"/>
    <col min="4367" max="4367" width="11.42578125" style="75"/>
    <col min="4368" max="4368" width="13" style="75" customWidth="1"/>
    <col min="4369" max="4610" width="11.42578125" style="75"/>
    <col min="4611" max="4611" width="22.28515625" style="75" customWidth="1"/>
    <col min="4612" max="4621" width="11.42578125" style="75"/>
    <col min="4622" max="4622" width="12" style="75" customWidth="1"/>
    <col min="4623" max="4623" width="11.42578125" style="75"/>
    <col min="4624" max="4624" width="13" style="75" customWidth="1"/>
    <col min="4625" max="4866" width="11.42578125" style="75"/>
    <col min="4867" max="4867" width="22.28515625" style="75" customWidth="1"/>
    <col min="4868" max="4877" width="11.42578125" style="75"/>
    <col min="4878" max="4878" width="12" style="75" customWidth="1"/>
    <col min="4879" max="4879" width="11.42578125" style="75"/>
    <col min="4880" max="4880" width="13" style="75" customWidth="1"/>
    <col min="4881" max="5122" width="11.42578125" style="75"/>
    <col min="5123" max="5123" width="22.28515625" style="75" customWidth="1"/>
    <col min="5124" max="5133" width="11.42578125" style="75"/>
    <col min="5134" max="5134" width="12" style="75" customWidth="1"/>
    <col min="5135" max="5135" width="11.42578125" style="75"/>
    <col min="5136" max="5136" width="13" style="75" customWidth="1"/>
    <col min="5137" max="5378" width="11.42578125" style="75"/>
    <col min="5379" max="5379" width="22.28515625" style="75" customWidth="1"/>
    <col min="5380" max="5389" width="11.42578125" style="75"/>
    <col min="5390" max="5390" width="12" style="75" customWidth="1"/>
    <col min="5391" max="5391" width="11.42578125" style="75"/>
    <col min="5392" max="5392" width="13" style="75" customWidth="1"/>
    <col min="5393" max="5634" width="11.42578125" style="75"/>
    <col min="5635" max="5635" width="22.28515625" style="75" customWidth="1"/>
    <col min="5636" max="5645" width="11.42578125" style="75"/>
    <col min="5646" max="5646" width="12" style="75" customWidth="1"/>
    <col min="5647" max="5647" width="11.42578125" style="75"/>
    <col min="5648" max="5648" width="13" style="75" customWidth="1"/>
    <col min="5649" max="5890" width="11.42578125" style="75"/>
    <col min="5891" max="5891" width="22.28515625" style="75" customWidth="1"/>
    <col min="5892" max="5901" width="11.42578125" style="75"/>
    <col min="5902" max="5902" width="12" style="75" customWidth="1"/>
    <col min="5903" max="5903" width="11.42578125" style="75"/>
    <col min="5904" max="5904" width="13" style="75" customWidth="1"/>
    <col min="5905" max="6146" width="11.42578125" style="75"/>
    <col min="6147" max="6147" width="22.28515625" style="75" customWidth="1"/>
    <col min="6148" max="6157" width="11.42578125" style="75"/>
    <col min="6158" max="6158" width="12" style="75" customWidth="1"/>
    <col min="6159" max="6159" width="11.42578125" style="75"/>
    <col min="6160" max="6160" width="13" style="75" customWidth="1"/>
    <col min="6161" max="6402" width="11.42578125" style="75"/>
    <col min="6403" max="6403" width="22.28515625" style="75" customWidth="1"/>
    <col min="6404" max="6413" width="11.42578125" style="75"/>
    <col min="6414" max="6414" width="12" style="75" customWidth="1"/>
    <col min="6415" max="6415" width="11.42578125" style="75"/>
    <col min="6416" max="6416" width="13" style="75" customWidth="1"/>
    <col min="6417" max="6658" width="11.42578125" style="75"/>
    <col min="6659" max="6659" width="22.28515625" style="75" customWidth="1"/>
    <col min="6660" max="6669" width="11.42578125" style="75"/>
    <col min="6670" max="6670" width="12" style="75" customWidth="1"/>
    <col min="6671" max="6671" width="11.42578125" style="75"/>
    <col min="6672" max="6672" width="13" style="75" customWidth="1"/>
    <col min="6673" max="6914" width="11.42578125" style="75"/>
    <col min="6915" max="6915" width="22.28515625" style="75" customWidth="1"/>
    <col min="6916" max="6925" width="11.42578125" style="75"/>
    <col min="6926" max="6926" width="12" style="75" customWidth="1"/>
    <col min="6927" max="6927" width="11.42578125" style="75"/>
    <col min="6928" max="6928" width="13" style="75" customWidth="1"/>
    <col min="6929" max="7170" width="11.42578125" style="75"/>
    <col min="7171" max="7171" width="22.28515625" style="75" customWidth="1"/>
    <col min="7172" max="7181" width="11.42578125" style="75"/>
    <col min="7182" max="7182" width="12" style="75" customWidth="1"/>
    <col min="7183" max="7183" width="11.42578125" style="75"/>
    <col min="7184" max="7184" width="13" style="75" customWidth="1"/>
    <col min="7185" max="7426" width="11.42578125" style="75"/>
    <col min="7427" max="7427" width="22.28515625" style="75" customWidth="1"/>
    <col min="7428" max="7437" width="11.42578125" style="75"/>
    <col min="7438" max="7438" width="12" style="75" customWidth="1"/>
    <col min="7439" max="7439" width="11.42578125" style="75"/>
    <col min="7440" max="7440" width="13" style="75" customWidth="1"/>
    <col min="7441" max="7682" width="11.42578125" style="75"/>
    <col min="7683" max="7683" width="22.28515625" style="75" customWidth="1"/>
    <col min="7684" max="7693" width="11.42578125" style="75"/>
    <col min="7694" max="7694" width="12" style="75" customWidth="1"/>
    <col min="7695" max="7695" width="11.42578125" style="75"/>
    <col min="7696" max="7696" width="13" style="75" customWidth="1"/>
    <col min="7697" max="7938" width="11.42578125" style="75"/>
    <col min="7939" max="7939" width="22.28515625" style="75" customWidth="1"/>
    <col min="7940" max="7949" width="11.42578125" style="75"/>
    <col min="7950" max="7950" width="12" style="75" customWidth="1"/>
    <col min="7951" max="7951" width="11.42578125" style="75"/>
    <col min="7952" max="7952" width="13" style="75" customWidth="1"/>
    <col min="7953" max="8194" width="11.42578125" style="75"/>
    <col min="8195" max="8195" width="22.28515625" style="75" customWidth="1"/>
    <col min="8196" max="8205" width="11.42578125" style="75"/>
    <col min="8206" max="8206" width="12" style="75" customWidth="1"/>
    <col min="8207" max="8207" width="11.42578125" style="75"/>
    <col min="8208" max="8208" width="13" style="75" customWidth="1"/>
    <col min="8209" max="8450" width="11.42578125" style="75"/>
    <col min="8451" max="8451" width="22.28515625" style="75" customWidth="1"/>
    <col min="8452" max="8461" width="11.42578125" style="75"/>
    <col min="8462" max="8462" width="12" style="75" customWidth="1"/>
    <col min="8463" max="8463" width="11.42578125" style="75"/>
    <col min="8464" max="8464" width="13" style="75" customWidth="1"/>
    <col min="8465" max="8706" width="11.42578125" style="75"/>
    <col min="8707" max="8707" width="22.28515625" style="75" customWidth="1"/>
    <col min="8708" max="8717" width="11.42578125" style="75"/>
    <col min="8718" max="8718" width="12" style="75" customWidth="1"/>
    <col min="8719" max="8719" width="11.42578125" style="75"/>
    <col min="8720" max="8720" width="13" style="75" customWidth="1"/>
    <col min="8721" max="8962" width="11.42578125" style="75"/>
    <col min="8963" max="8963" width="22.28515625" style="75" customWidth="1"/>
    <col min="8964" max="8973" width="11.42578125" style="75"/>
    <col min="8974" max="8974" width="12" style="75" customWidth="1"/>
    <col min="8975" max="8975" width="11.42578125" style="75"/>
    <col min="8976" max="8976" width="13" style="75" customWidth="1"/>
    <col min="8977" max="9218" width="11.42578125" style="75"/>
    <col min="9219" max="9219" width="22.28515625" style="75" customWidth="1"/>
    <col min="9220" max="9229" width="11.42578125" style="75"/>
    <col min="9230" max="9230" width="12" style="75" customWidth="1"/>
    <col min="9231" max="9231" width="11.42578125" style="75"/>
    <col min="9232" max="9232" width="13" style="75" customWidth="1"/>
    <col min="9233" max="9474" width="11.42578125" style="75"/>
    <col min="9475" max="9475" width="22.28515625" style="75" customWidth="1"/>
    <col min="9476" max="9485" width="11.42578125" style="75"/>
    <col min="9486" max="9486" width="12" style="75" customWidth="1"/>
    <col min="9487" max="9487" width="11.42578125" style="75"/>
    <col min="9488" max="9488" width="13" style="75" customWidth="1"/>
    <col min="9489" max="9730" width="11.42578125" style="75"/>
    <col min="9731" max="9731" width="22.28515625" style="75" customWidth="1"/>
    <col min="9732" max="9741" width="11.42578125" style="75"/>
    <col min="9742" max="9742" width="12" style="75" customWidth="1"/>
    <col min="9743" max="9743" width="11.42578125" style="75"/>
    <col min="9744" max="9744" width="13" style="75" customWidth="1"/>
    <col min="9745" max="9986" width="11.42578125" style="75"/>
    <col min="9987" max="9987" width="22.28515625" style="75" customWidth="1"/>
    <col min="9988" max="9997" width="11.42578125" style="75"/>
    <col min="9998" max="9998" width="12" style="75" customWidth="1"/>
    <col min="9999" max="9999" width="11.42578125" style="75"/>
    <col min="10000" max="10000" width="13" style="75" customWidth="1"/>
    <col min="10001" max="10242" width="11.42578125" style="75"/>
    <col min="10243" max="10243" width="22.28515625" style="75" customWidth="1"/>
    <col min="10244" max="10253" width="11.42578125" style="75"/>
    <col min="10254" max="10254" width="12" style="75" customWidth="1"/>
    <col min="10255" max="10255" width="11.42578125" style="75"/>
    <col min="10256" max="10256" width="13" style="75" customWidth="1"/>
    <col min="10257" max="10498" width="11.42578125" style="75"/>
    <col min="10499" max="10499" width="22.28515625" style="75" customWidth="1"/>
    <col min="10500" max="10509" width="11.42578125" style="75"/>
    <col min="10510" max="10510" width="12" style="75" customWidth="1"/>
    <col min="10511" max="10511" width="11.42578125" style="75"/>
    <col min="10512" max="10512" width="13" style="75" customWidth="1"/>
    <col min="10513" max="10754" width="11.42578125" style="75"/>
    <col min="10755" max="10755" width="22.28515625" style="75" customWidth="1"/>
    <col min="10756" max="10765" width="11.42578125" style="75"/>
    <col min="10766" max="10766" width="12" style="75" customWidth="1"/>
    <col min="10767" max="10767" width="11.42578125" style="75"/>
    <col min="10768" max="10768" width="13" style="75" customWidth="1"/>
    <col min="10769" max="11010" width="11.42578125" style="75"/>
    <col min="11011" max="11011" width="22.28515625" style="75" customWidth="1"/>
    <col min="11012" max="11021" width="11.42578125" style="75"/>
    <col min="11022" max="11022" width="12" style="75" customWidth="1"/>
    <col min="11023" max="11023" width="11.42578125" style="75"/>
    <col min="11024" max="11024" width="13" style="75" customWidth="1"/>
    <col min="11025" max="11266" width="11.42578125" style="75"/>
    <col min="11267" max="11267" width="22.28515625" style="75" customWidth="1"/>
    <col min="11268" max="11277" width="11.42578125" style="75"/>
    <col min="11278" max="11278" width="12" style="75" customWidth="1"/>
    <col min="11279" max="11279" width="11.42578125" style="75"/>
    <col min="11280" max="11280" width="13" style="75" customWidth="1"/>
    <col min="11281" max="11522" width="11.42578125" style="75"/>
    <col min="11523" max="11523" width="22.28515625" style="75" customWidth="1"/>
    <col min="11524" max="11533" width="11.42578125" style="75"/>
    <col min="11534" max="11534" width="12" style="75" customWidth="1"/>
    <col min="11535" max="11535" width="11.42578125" style="75"/>
    <col min="11536" max="11536" width="13" style="75" customWidth="1"/>
    <col min="11537" max="11778" width="11.42578125" style="75"/>
    <col min="11779" max="11779" width="22.28515625" style="75" customWidth="1"/>
    <col min="11780" max="11789" width="11.42578125" style="75"/>
    <col min="11790" max="11790" width="12" style="75" customWidth="1"/>
    <col min="11791" max="11791" width="11.42578125" style="75"/>
    <col min="11792" max="11792" width="13" style="75" customWidth="1"/>
    <col min="11793" max="12034" width="11.42578125" style="75"/>
    <col min="12035" max="12035" width="22.28515625" style="75" customWidth="1"/>
    <col min="12036" max="12045" width="11.42578125" style="75"/>
    <col min="12046" max="12046" width="12" style="75" customWidth="1"/>
    <col min="12047" max="12047" width="11.42578125" style="75"/>
    <col min="12048" max="12048" width="13" style="75" customWidth="1"/>
    <col min="12049" max="12290" width="11.42578125" style="75"/>
    <col min="12291" max="12291" width="22.28515625" style="75" customWidth="1"/>
    <col min="12292" max="12301" width="11.42578125" style="75"/>
    <col min="12302" max="12302" width="12" style="75" customWidth="1"/>
    <col min="12303" max="12303" width="11.42578125" style="75"/>
    <col min="12304" max="12304" width="13" style="75" customWidth="1"/>
    <col min="12305" max="12546" width="11.42578125" style="75"/>
    <col min="12547" max="12547" width="22.28515625" style="75" customWidth="1"/>
    <col min="12548" max="12557" width="11.42578125" style="75"/>
    <col min="12558" max="12558" width="12" style="75" customWidth="1"/>
    <col min="12559" max="12559" width="11.42578125" style="75"/>
    <col min="12560" max="12560" width="13" style="75" customWidth="1"/>
    <col min="12561" max="12802" width="11.42578125" style="75"/>
    <col min="12803" max="12803" width="22.28515625" style="75" customWidth="1"/>
    <col min="12804" max="12813" width="11.42578125" style="75"/>
    <col min="12814" max="12814" width="12" style="75" customWidth="1"/>
    <col min="12815" max="12815" width="11.42578125" style="75"/>
    <col min="12816" max="12816" width="13" style="75" customWidth="1"/>
    <col min="12817" max="13058" width="11.42578125" style="75"/>
    <col min="13059" max="13059" width="22.28515625" style="75" customWidth="1"/>
    <col min="13060" max="13069" width="11.42578125" style="75"/>
    <col min="13070" max="13070" width="12" style="75" customWidth="1"/>
    <col min="13071" max="13071" width="11.42578125" style="75"/>
    <col min="13072" max="13072" width="13" style="75" customWidth="1"/>
    <col min="13073" max="13314" width="11.42578125" style="75"/>
    <col min="13315" max="13315" width="22.28515625" style="75" customWidth="1"/>
    <col min="13316" max="13325" width="11.42578125" style="75"/>
    <col min="13326" max="13326" width="12" style="75" customWidth="1"/>
    <col min="13327" max="13327" width="11.42578125" style="75"/>
    <col min="13328" max="13328" width="13" style="75" customWidth="1"/>
    <col min="13329" max="13570" width="11.42578125" style="75"/>
    <col min="13571" max="13571" width="22.28515625" style="75" customWidth="1"/>
    <col min="13572" max="13581" width="11.42578125" style="75"/>
    <col min="13582" max="13582" width="12" style="75" customWidth="1"/>
    <col min="13583" max="13583" width="11.42578125" style="75"/>
    <col min="13584" max="13584" width="13" style="75" customWidth="1"/>
    <col min="13585" max="13826" width="11.42578125" style="75"/>
    <col min="13827" max="13827" width="22.28515625" style="75" customWidth="1"/>
    <col min="13828" max="13837" width="11.42578125" style="75"/>
    <col min="13838" max="13838" width="12" style="75" customWidth="1"/>
    <col min="13839" max="13839" width="11.42578125" style="75"/>
    <col min="13840" max="13840" width="13" style="75" customWidth="1"/>
    <col min="13841" max="14082" width="11.42578125" style="75"/>
    <col min="14083" max="14083" width="22.28515625" style="75" customWidth="1"/>
    <col min="14084" max="14093" width="11.42578125" style="75"/>
    <col min="14094" max="14094" width="12" style="75" customWidth="1"/>
    <col min="14095" max="14095" width="11.42578125" style="75"/>
    <col min="14096" max="14096" width="13" style="75" customWidth="1"/>
    <col min="14097" max="14338" width="11.42578125" style="75"/>
    <col min="14339" max="14339" width="22.28515625" style="75" customWidth="1"/>
    <col min="14340" max="14349" width="11.42578125" style="75"/>
    <col min="14350" max="14350" width="12" style="75" customWidth="1"/>
    <col min="14351" max="14351" width="11.42578125" style="75"/>
    <col min="14352" max="14352" width="13" style="75" customWidth="1"/>
    <col min="14353" max="14594" width="11.42578125" style="75"/>
    <col min="14595" max="14595" width="22.28515625" style="75" customWidth="1"/>
    <col min="14596" max="14605" width="11.42578125" style="75"/>
    <col min="14606" max="14606" width="12" style="75" customWidth="1"/>
    <col min="14607" max="14607" width="11.42578125" style="75"/>
    <col min="14608" max="14608" width="13" style="75" customWidth="1"/>
    <col min="14609" max="14850" width="11.42578125" style="75"/>
    <col min="14851" max="14851" width="22.28515625" style="75" customWidth="1"/>
    <col min="14852" max="14861" width="11.42578125" style="75"/>
    <col min="14862" max="14862" width="12" style="75" customWidth="1"/>
    <col min="14863" max="14863" width="11.42578125" style="75"/>
    <col min="14864" max="14864" width="13" style="75" customWidth="1"/>
    <col min="14865" max="15106" width="11.42578125" style="75"/>
    <col min="15107" max="15107" width="22.28515625" style="75" customWidth="1"/>
    <col min="15108" max="15117" width="11.42578125" style="75"/>
    <col min="15118" max="15118" width="12" style="75" customWidth="1"/>
    <col min="15119" max="15119" width="11.42578125" style="75"/>
    <col min="15120" max="15120" width="13" style="75" customWidth="1"/>
    <col min="15121" max="15362" width="11.42578125" style="75"/>
    <col min="15363" max="15363" width="22.28515625" style="75" customWidth="1"/>
    <col min="15364" max="15373" width="11.42578125" style="75"/>
    <col min="15374" max="15374" width="12" style="75" customWidth="1"/>
    <col min="15375" max="15375" width="11.42578125" style="75"/>
    <col min="15376" max="15376" width="13" style="75" customWidth="1"/>
    <col min="15377" max="15618" width="11.42578125" style="75"/>
    <col min="15619" max="15619" width="22.28515625" style="75" customWidth="1"/>
    <col min="15620" max="15629" width="11.42578125" style="75"/>
    <col min="15630" max="15630" width="12" style="75" customWidth="1"/>
    <col min="15631" max="15631" width="11.42578125" style="75"/>
    <col min="15632" max="15632" width="13" style="75" customWidth="1"/>
    <col min="15633" max="15874" width="11.42578125" style="75"/>
    <col min="15875" max="15875" width="22.28515625" style="75" customWidth="1"/>
    <col min="15876" max="15885" width="11.42578125" style="75"/>
    <col min="15886" max="15886" width="12" style="75" customWidth="1"/>
    <col min="15887" max="15887" width="11.42578125" style="75"/>
    <col min="15888" max="15888" width="13" style="75" customWidth="1"/>
    <col min="15889" max="16130" width="11.42578125" style="75"/>
    <col min="16131" max="16131" width="22.28515625" style="75" customWidth="1"/>
    <col min="16132" max="16141" width="11.42578125" style="75"/>
    <col min="16142" max="16142" width="12" style="75" customWidth="1"/>
    <col min="16143" max="16143" width="11.42578125" style="75"/>
    <col min="16144" max="16144" width="13" style="75" customWidth="1"/>
    <col min="16145" max="16384" width="11.42578125" style="75"/>
  </cols>
  <sheetData>
    <row r="2" spans="1:22">
      <c r="A2" s="76"/>
      <c r="B2" s="76"/>
    </row>
    <row r="3" spans="1:22">
      <c r="A3" s="76"/>
      <c r="B3" s="76"/>
    </row>
    <row r="5" spans="1:22">
      <c r="A5" s="86"/>
      <c r="B5" s="86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</row>
    <row r="6" spans="1:22" ht="14.25" customHeight="1">
      <c r="A6" s="86"/>
      <c r="B6" s="86"/>
    </row>
    <row r="7" spans="1:22" ht="14.25" customHeight="1">
      <c r="A7" s="86"/>
      <c r="B7" s="86"/>
    </row>
    <row r="8" spans="1:22" ht="14.25" customHeight="1">
      <c r="A8" s="86"/>
      <c r="B8" s="86"/>
    </row>
    <row r="9" spans="1:22" ht="14.25" customHeight="1">
      <c r="A9" s="86"/>
      <c r="B9" s="86"/>
    </row>
    <row r="10" spans="1:22">
      <c r="A10" s="77" t="s">
        <v>81</v>
      </c>
      <c r="B10" s="78"/>
      <c r="C10" s="79" t="s">
        <v>182</v>
      </c>
      <c r="D10" s="80">
        <v>2006</v>
      </c>
      <c r="E10" s="81">
        <v>2007</v>
      </c>
      <c r="F10" s="81">
        <v>2008</v>
      </c>
      <c r="G10" s="81">
        <v>2009</v>
      </c>
      <c r="H10" s="81">
        <v>2010</v>
      </c>
      <c r="I10" s="81">
        <v>2011</v>
      </c>
      <c r="J10" s="81">
        <v>2012</v>
      </c>
      <c r="K10" s="81">
        <v>2013</v>
      </c>
      <c r="L10" s="81">
        <v>2014</v>
      </c>
      <c r="M10" s="81">
        <v>2015</v>
      </c>
      <c r="N10" s="81">
        <v>2016</v>
      </c>
      <c r="O10" s="81">
        <v>2017</v>
      </c>
      <c r="P10" s="81">
        <v>2018</v>
      </c>
      <c r="Q10" s="81">
        <v>2019</v>
      </c>
      <c r="R10" s="81">
        <v>2020</v>
      </c>
      <c r="S10" s="81">
        <v>2021</v>
      </c>
      <c r="T10" s="81">
        <v>2022</v>
      </c>
    </row>
    <row r="11" spans="1:22">
      <c r="A11" s="82"/>
      <c r="B11" s="82"/>
      <c r="C11" s="83" t="s">
        <v>6</v>
      </c>
      <c r="D11" s="84" t="s">
        <v>20</v>
      </c>
      <c r="E11" s="84" t="s">
        <v>20</v>
      </c>
      <c r="F11" s="84" t="s">
        <v>20</v>
      </c>
      <c r="G11" s="84" t="s">
        <v>20</v>
      </c>
      <c r="H11" s="84" t="s">
        <v>20</v>
      </c>
      <c r="I11" s="84" t="s">
        <v>20</v>
      </c>
      <c r="J11" s="84" t="s">
        <v>20</v>
      </c>
      <c r="K11" s="84"/>
      <c r="L11" s="84"/>
      <c r="M11" s="84"/>
      <c r="N11" s="84"/>
      <c r="O11" s="85"/>
      <c r="P11" s="96"/>
      <c r="Q11" s="84"/>
      <c r="R11" s="84"/>
    </row>
    <row r="12" spans="1:22" s="86" customFormat="1">
      <c r="A12" s="82"/>
      <c r="B12" s="82"/>
      <c r="C12" s="83" t="s">
        <v>8</v>
      </c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75"/>
    </row>
    <row r="13" spans="1:22">
      <c r="A13" s="82"/>
      <c r="B13" s="82"/>
      <c r="C13" s="83" t="s">
        <v>9</v>
      </c>
      <c r="D13" s="84" t="s">
        <v>20</v>
      </c>
      <c r="E13" s="84" t="s">
        <v>20</v>
      </c>
      <c r="F13" s="84" t="s">
        <v>20</v>
      </c>
      <c r="G13" s="84" t="s">
        <v>20</v>
      </c>
      <c r="H13" s="84" t="s">
        <v>20</v>
      </c>
      <c r="I13" s="84" t="s">
        <v>20</v>
      </c>
      <c r="J13" s="84" t="s">
        <v>20</v>
      </c>
      <c r="K13" s="84"/>
      <c r="L13" s="84"/>
      <c r="M13" s="84"/>
      <c r="N13" s="84"/>
      <c r="O13" s="84"/>
      <c r="P13" s="84"/>
      <c r="Q13" s="84"/>
      <c r="R13" s="84"/>
      <c r="T13" s="92"/>
      <c r="U13" s="92"/>
      <c r="V13" s="92"/>
    </row>
    <row r="14" spans="1:22">
      <c r="A14" s="82"/>
      <c r="B14" s="82"/>
      <c r="C14" s="83" t="s">
        <v>10</v>
      </c>
      <c r="D14" s="84">
        <v>99773</v>
      </c>
      <c r="E14" s="84">
        <v>86527</v>
      </c>
      <c r="F14" s="84">
        <v>58353</v>
      </c>
      <c r="G14" s="84">
        <v>69582</v>
      </c>
      <c r="H14" s="84">
        <v>90078</v>
      </c>
      <c r="I14" s="84">
        <v>129161</v>
      </c>
      <c r="J14" s="84">
        <v>138829</v>
      </c>
      <c r="K14" s="84"/>
      <c r="L14" s="84"/>
      <c r="M14" s="84"/>
      <c r="N14" s="84"/>
      <c r="O14" s="97"/>
      <c r="P14" s="84"/>
      <c r="Q14" s="84"/>
      <c r="R14" s="84"/>
      <c r="S14" s="84"/>
    </row>
    <row r="15" spans="1:22">
      <c r="A15" s="86"/>
      <c r="B15" s="86"/>
      <c r="C15" s="87" t="s">
        <v>14</v>
      </c>
      <c r="D15" s="88">
        <v>217773</v>
      </c>
      <c r="E15" s="89">
        <v>201327</v>
      </c>
      <c r="F15" s="89">
        <v>225161</v>
      </c>
      <c r="G15" s="89">
        <v>302605</v>
      </c>
      <c r="H15" s="89">
        <v>362080</v>
      </c>
      <c r="I15" s="89">
        <v>357885</v>
      </c>
      <c r="J15" s="89">
        <v>296683</v>
      </c>
      <c r="K15" s="89">
        <v>414169</v>
      </c>
      <c r="L15" s="89">
        <v>416771</v>
      </c>
      <c r="M15" s="89">
        <v>374529</v>
      </c>
      <c r="N15" s="89">
        <v>489826</v>
      </c>
      <c r="O15" s="89">
        <v>489724</v>
      </c>
      <c r="P15" s="89">
        <v>538911</v>
      </c>
      <c r="Q15" s="89">
        <v>649159</v>
      </c>
      <c r="R15" s="89">
        <v>986207</v>
      </c>
      <c r="S15" s="89">
        <v>996239</v>
      </c>
      <c r="T15" s="89">
        <v>1018156</v>
      </c>
      <c r="U15" s="89"/>
      <c r="V15" s="89"/>
    </row>
    <row r="16" spans="1:22">
      <c r="A16" s="86"/>
      <c r="B16" s="86"/>
      <c r="N16" s="98"/>
      <c r="O16" s="98"/>
      <c r="P16" s="98"/>
      <c r="Q16" s="86"/>
    </row>
    <row r="17" spans="1:21">
      <c r="A17" s="86"/>
      <c r="B17" s="78"/>
      <c r="C17" s="79" t="s">
        <v>80</v>
      </c>
      <c r="D17" s="80">
        <v>2006</v>
      </c>
      <c r="E17" s="81">
        <v>2007</v>
      </c>
      <c r="F17" s="81">
        <v>2008</v>
      </c>
      <c r="G17" s="81">
        <v>2009</v>
      </c>
      <c r="H17" s="81">
        <v>2010</v>
      </c>
      <c r="I17" s="81">
        <v>2011</v>
      </c>
      <c r="J17" s="81">
        <v>2012</v>
      </c>
      <c r="K17" s="81">
        <v>2013</v>
      </c>
      <c r="L17" s="81">
        <v>2014</v>
      </c>
      <c r="M17" s="81">
        <v>2015</v>
      </c>
      <c r="N17" s="81">
        <v>2016</v>
      </c>
      <c r="O17" s="81">
        <v>2017</v>
      </c>
      <c r="P17" s="81">
        <v>2018</v>
      </c>
      <c r="Q17" s="81">
        <v>2019</v>
      </c>
      <c r="R17" s="81">
        <v>2020</v>
      </c>
      <c r="S17" s="81">
        <v>2021</v>
      </c>
      <c r="T17" s="81">
        <v>2022</v>
      </c>
    </row>
    <row r="18" spans="1:21">
      <c r="A18" s="82"/>
      <c r="B18" s="82"/>
      <c r="C18" s="83" t="s">
        <v>6</v>
      </c>
      <c r="D18" s="84" t="s">
        <v>20</v>
      </c>
      <c r="E18" s="84" t="s">
        <v>20</v>
      </c>
      <c r="F18" s="84" t="s">
        <v>20</v>
      </c>
      <c r="G18" s="84" t="s">
        <v>20</v>
      </c>
      <c r="H18" s="84" t="s">
        <v>20</v>
      </c>
      <c r="I18" s="84" t="s">
        <v>20</v>
      </c>
      <c r="J18" s="84" t="s">
        <v>20</v>
      </c>
      <c r="K18" s="84"/>
      <c r="L18" s="84"/>
      <c r="M18" s="84"/>
      <c r="N18" s="84"/>
      <c r="O18" s="85"/>
      <c r="P18" s="84"/>
      <c r="Q18" s="84"/>
      <c r="R18" s="85"/>
    </row>
    <row r="19" spans="1:21">
      <c r="A19" s="82"/>
      <c r="B19" s="82"/>
      <c r="C19" s="83" t="s">
        <v>8</v>
      </c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</row>
    <row r="20" spans="1:21">
      <c r="A20" s="82"/>
      <c r="B20" s="82"/>
      <c r="C20" s="83" t="s">
        <v>9</v>
      </c>
      <c r="D20" s="84" t="s">
        <v>20</v>
      </c>
      <c r="E20" s="84" t="s">
        <v>20</v>
      </c>
      <c r="F20" s="84" t="s">
        <v>20</v>
      </c>
      <c r="G20" s="84" t="s">
        <v>20</v>
      </c>
      <c r="H20" s="84" t="s">
        <v>20</v>
      </c>
      <c r="I20" s="84" t="s">
        <v>20</v>
      </c>
      <c r="J20" s="84" t="s">
        <v>20</v>
      </c>
      <c r="K20" s="84"/>
      <c r="L20" s="84"/>
      <c r="M20" s="84"/>
      <c r="N20" s="84"/>
      <c r="O20" s="84"/>
      <c r="P20" s="84"/>
      <c r="Q20" s="84"/>
      <c r="R20" s="84"/>
      <c r="T20" s="92"/>
      <c r="U20" s="92"/>
    </row>
    <row r="21" spans="1:21">
      <c r="A21" s="82"/>
      <c r="B21" s="82"/>
      <c r="C21" s="83" t="s">
        <v>10</v>
      </c>
      <c r="D21" s="84">
        <v>3</v>
      </c>
      <c r="E21" s="84">
        <v>3</v>
      </c>
      <c r="F21" s="84">
        <v>3</v>
      </c>
      <c r="G21" s="84">
        <v>4</v>
      </c>
      <c r="H21" s="84">
        <v>5</v>
      </c>
      <c r="I21" s="84">
        <v>7</v>
      </c>
      <c r="J21" s="84">
        <v>10</v>
      </c>
      <c r="K21" s="84"/>
      <c r="L21" s="84"/>
      <c r="M21" s="84"/>
      <c r="N21" s="84"/>
      <c r="O21" s="97"/>
      <c r="P21" s="84"/>
      <c r="Q21" s="84"/>
      <c r="R21" s="97"/>
    </row>
    <row r="22" spans="1:21">
      <c r="A22" s="86"/>
      <c r="B22" s="86"/>
      <c r="C22" s="87" t="s">
        <v>14</v>
      </c>
      <c r="D22" s="88">
        <v>4</v>
      </c>
      <c r="E22" s="89">
        <v>4</v>
      </c>
      <c r="F22" s="89">
        <v>6</v>
      </c>
      <c r="G22" s="89">
        <v>6</v>
      </c>
      <c r="H22" s="89">
        <v>7</v>
      </c>
      <c r="I22" s="89">
        <v>9</v>
      </c>
      <c r="J22" s="89">
        <v>12</v>
      </c>
      <c r="K22" s="89">
        <v>11</v>
      </c>
      <c r="L22" s="89">
        <v>11</v>
      </c>
      <c r="M22" s="89">
        <v>11</v>
      </c>
      <c r="N22" s="89">
        <v>9</v>
      </c>
      <c r="O22" s="89">
        <v>12</v>
      </c>
      <c r="P22" s="89">
        <v>11</v>
      </c>
      <c r="Q22" s="89">
        <v>14</v>
      </c>
      <c r="R22" s="89">
        <v>17</v>
      </c>
      <c r="S22" s="89">
        <v>17</v>
      </c>
      <c r="T22" s="89">
        <v>19</v>
      </c>
    </row>
    <row r="23" spans="1:21" s="277" customFormat="1">
      <c r="A23" s="274"/>
      <c r="B23" s="274"/>
      <c r="C23" s="275"/>
      <c r="D23" s="276"/>
      <c r="E23" s="276"/>
      <c r="F23" s="276"/>
      <c r="G23" s="276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</row>
    <row r="24" spans="1:21" s="277" customFormat="1">
      <c r="A24" s="274"/>
      <c r="B24" s="274"/>
      <c r="C24" s="18" t="s">
        <v>304</v>
      </c>
      <c r="D24" s="276"/>
      <c r="E24" s="276"/>
      <c r="F24" s="276"/>
      <c r="G24" s="276"/>
      <c r="H24" s="276"/>
      <c r="I24" s="276"/>
      <c r="J24" s="276"/>
      <c r="K24" s="276"/>
      <c r="L24" s="276"/>
      <c r="M24" s="276"/>
      <c r="N24" s="276"/>
      <c r="O24" s="276"/>
      <c r="P24" s="276"/>
      <c r="Q24" s="276"/>
      <c r="R24" s="276"/>
      <c r="S24" s="276"/>
      <c r="T24" s="276"/>
    </row>
    <row r="25" spans="1:21" s="277" customFormat="1">
      <c r="C25" s="18" t="s">
        <v>183</v>
      </c>
    </row>
    <row r="26" spans="1:21" ht="14.25" customHeight="1"/>
    <row r="27" spans="1:21" ht="14.25" customHeight="1"/>
    <row r="28" spans="1:21">
      <c r="B28" s="218"/>
    </row>
    <row r="30" spans="1:21">
      <c r="T30" s="92"/>
    </row>
    <row r="33" spans="20:21" ht="14.25" customHeight="1"/>
    <row r="34" spans="20:21" ht="14.25" customHeight="1">
      <c r="U34" s="51"/>
    </row>
    <row r="39" spans="20:21">
      <c r="T39" s="76"/>
    </row>
    <row r="55" spans="3:3">
      <c r="C55" s="188" t="s">
        <v>305</v>
      </c>
    </row>
  </sheetData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>
    <oddHeader>&amp;C&amp;A</oddHeader>
    <oddFooter>&amp;CPage 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0:B48"/>
  <sheetViews>
    <sheetView workbookViewId="0">
      <selection activeCell="I6" sqref="I6"/>
    </sheetView>
  </sheetViews>
  <sheetFormatPr baseColWidth="10" defaultRowHeight="12.75"/>
  <sheetData>
    <row r="40" spans="1:2">
      <c r="A40" s="220"/>
      <c r="B40" s="220"/>
    </row>
    <row r="41" spans="1:2">
      <c r="A41" s="220"/>
      <c r="B41" s="220"/>
    </row>
    <row r="42" spans="1:2">
      <c r="A42" s="220"/>
      <c r="B42" s="220"/>
    </row>
    <row r="43" spans="1:2">
      <c r="A43" s="220" t="s">
        <v>331</v>
      </c>
      <c r="B43" s="220"/>
    </row>
    <row r="44" spans="1:2">
      <c r="A44" s="220"/>
      <c r="B44" s="220"/>
    </row>
    <row r="45" spans="1:2">
      <c r="A45" s="346" t="s">
        <v>324</v>
      </c>
      <c r="B45" s="220"/>
    </row>
    <row r="46" spans="1:2">
      <c r="A46" s="220"/>
      <c r="B46" s="220"/>
    </row>
    <row r="47" spans="1:2">
      <c r="A47" s="220"/>
      <c r="B47" s="220"/>
    </row>
    <row r="48" spans="1:2">
      <c r="A48" s="220"/>
      <c r="B48" s="220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M76"/>
  <sheetViews>
    <sheetView zoomScaleNormal="100" workbookViewId="0">
      <selection activeCell="B41" sqref="B41"/>
    </sheetView>
  </sheetViews>
  <sheetFormatPr baseColWidth="10" defaultColWidth="12" defaultRowHeight="14.25"/>
  <cols>
    <col min="1" max="1" width="22.140625" style="189" customWidth="1"/>
    <col min="2" max="2" width="17.7109375" style="189" customWidth="1"/>
    <col min="3" max="4" width="16.28515625" style="189" customWidth="1"/>
    <col min="5" max="5" width="12.42578125" style="189" customWidth="1"/>
    <col min="6" max="7" width="12.140625" style="189" customWidth="1"/>
    <col min="8" max="8" width="12.7109375" style="189" customWidth="1"/>
    <col min="9" max="9" width="12.140625" style="189" customWidth="1"/>
    <col min="10" max="12" width="12.42578125" style="189" customWidth="1"/>
    <col min="13" max="13" width="12.7109375" style="189" customWidth="1"/>
    <col min="14" max="16384" width="12" style="189"/>
  </cols>
  <sheetData>
    <row r="8" spans="2:11">
      <c r="B8" s="195" t="s">
        <v>204</v>
      </c>
    </row>
    <row r="9" spans="2:11">
      <c r="B9" s="196" t="s">
        <v>205</v>
      </c>
    </row>
    <row r="10" spans="2:11">
      <c r="B10" s="18" t="s">
        <v>206</v>
      </c>
    </row>
    <row r="11" spans="2:11">
      <c r="K11" s="197"/>
    </row>
    <row r="35" spans="1:13">
      <c r="B35" s="188" t="s">
        <v>305</v>
      </c>
    </row>
    <row r="36" spans="1:13" ht="15">
      <c r="A36" s="190"/>
      <c r="B36" s="191"/>
      <c r="C36" s="191"/>
      <c r="D36" s="191"/>
      <c r="E36" s="278"/>
      <c r="F36" s="278"/>
      <c r="G36" s="278"/>
      <c r="H36" s="278"/>
      <c r="I36" s="278"/>
      <c r="J36" s="278"/>
      <c r="K36" s="278"/>
      <c r="L36" s="278"/>
      <c r="M36" s="278"/>
    </row>
    <row r="37" spans="1:13" ht="15" thickBot="1">
      <c r="A37" s="192"/>
      <c r="B37" s="191"/>
      <c r="C37" s="191"/>
      <c r="D37" s="191"/>
      <c r="E37" s="279"/>
      <c r="F37" s="279"/>
      <c r="G37" s="279"/>
      <c r="H37" s="279"/>
      <c r="I37" s="279"/>
      <c r="J37" s="279"/>
      <c r="K37" s="279"/>
      <c r="L37" s="279"/>
      <c r="M37" s="279"/>
    </row>
    <row r="38" spans="1:13" ht="15" thickBot="1">
      <c r="A38" s="282"/>
      <c r="B38" s="289" t="s">
        <v>184</v>
      </c>
      <c r="C38" s="283" t="s">
        <v>185</v>
      </c>
      <c r="D38" s="284" t="s">
        <v>186</v>
      </c>
      <c r="E38" s="284" t="s">
        <v>187</v>
      </c>
      <c r="F38" s="284" t="s">
        <v>96</v>
      </c>
      <c r="G38" s="284" t="s">
        <v>97</v>
      </c>
      <c r="H38" s="284" t="s">
        <v>98</v>
      </c>
      <c r="I38" s="284" t="s">
        <v>99</v>
      </c>
      <c r="J38" s="285" t="s">
        <v>100</v>
      </c>
    </row>
    <row r="39" spans="1:13" ht="25.5">
      <c r="A39" s="297" t="s">
        <v>188</v>
      </c>
      <c r="B39" s="293">
        <v>2350</v>
      </c>
      <c r="C39" s="293">
        <v>4021</v>
      </c>
      <c r="D39" s="293">
        <v>832</v>
      </c>
      <c r="E39" s="293">
        <v>596</v>
      </c>
      <c r="F39" s="293">
        <v>71049</v>
      </c>
      <c r="G39" s="293">
        <v>154387</v>
      </c>
      <c r="H39" s="293">
        <v>176111</v>
      </c>
      <c r="I39" s="293">
        <v>236886</v>
      </c>
      <c r="J39" s="294">
        <v>279263</v>
      </c>
      <c r="K39" s="193"/>
    </row>
    <row r="40" spans="1:13" ht="25.5">
      <c r="A40" s="290" t="s">
        <v>189</v>
      </c>
      <c r="B40" s="291">
        <v>68418</v>
      </c>
      <c r="C40" s="291">
        <v>57363</v>
      </c>
      <c r="D40" s="291">
        <v>82513</v>
      </c>
      <c r="E40" s="291">
        <v>181199</v>
      </c>
      <c r="F40" s="291">
        <v>171032</v>
      </c>
      <c r="G40" s="291">
        <v>327194</v>
      </c>
      <c r="H40" s="291">
        <v>398326</v>
      </c>
      <c r="I40" s="291">
        <v>400287</v>
      </c>
      <c r="J40" s="292">
        <v>302624</v>
      </c>
      <c r="K40" s="193"/>
    </row>
    <row r="41" spans="1:13" ht="38.25">
      <c r="A41" s="290" t="s">
        <v>190</v>
      </c>
      <c r="B41" s="291">
        <v>1423274</v>
      </c>
      <c r="C41" s="291">
        <v>1524143</v>
      </c>
      <c r="D41" s="291">
        <v>1341837</v>
      </c>
      <c r="E41" s="291">
        <v>2857745</v>
      </c>
      <c r="F41" s="291">
        <v>3189712</v>
      </c>
      <c r="G41" s="291">
        <v>3507777</v>
      </c>
      <c r="H41" s="291">
        <v>3626127</v>
      </c>
      <c r="I41" s="291">
        <v>3205039</v>
      </c>
      <c r="J41" s="292">
        <v>2927339</v>
      </c>
      <c r="K41" s="193"/>
      <c r="M41" s="194"/>
    </row>
    <row r="42" spans="1:13" ht="25.5">
      <c r="A42" s="290" t="s">
        <v>191</v>
      </c>
      <c r="B42" s="291">
        <v>24673</v>
      </c>
      <c r="C42" s="291">
        <v>55541</v>
      </c>
      <c r="D42" s="291">
        <v>54618</v>
      </c>
      <c r="E42" s="291">
        <v>44411</v>
      </c>
      <c r="F42" s="291">
        <v>73504</v>
      </c>
      <c r="G42" s="291">
        <v>110883</v>
      </c>
      <c r="H42" s="291">
        <v>37319</v>
      </c>
      <c r="I42" s="291">
        <v>0</v>
      </c>
      <c r="J42" s="292">
        <v>0</v>
      </c>
      <c r="K42" s="193"/>
    </row>
    <row r="43" spans="1:13" ht="25.5">
      <c r="A43" s="290" t="s">
        <v>192</v>
      </c>
      <c r="B43" s="291">
        <v>55603</v>
      </c>
      <c r="C43" s="291">
        <v>97054</v>
      </c>
      <c r="D43" s="291">
        <v>153376</v>
      </c>
      <c r="E43" s="291">
        <v>132898</v>
      </c>
      <c r="F43" s="291">
        <v>186140</v>
      </c>
      <c r="G43" s="291">
        <v>174661</v>
      </c>
      <c r="H43" s="291">
        <v>163181</v>
      </c>
      <c r="I43" s="291">
        <v>148711</v>
      </c>
      <c r="J43" s="292">
        <v>108355</v>
      </c>
      <c r="K43" s="193"/>
    </row>
    <row r="44" spans="1:13" ht="27" customHeight="1">
      <c r="A44" s="290" t="s">
        <v>193</v>
      </c>
      <c r="B44" s="291">
        <v>94408</v>
      </c>
      <c r="C44" s="291">
        <v>71116</v>
      </c>
      <c r="D44" s="291">
        <v>103303</v>
      </c>
      <c r="E44" s="291">
        <v>86204</v>
      </c>
      <c r="F44" s="291">
        <v>98114</v>
      </c>
      <c r="G44" s="291">
        <v>173224</v>
      </c>
      <c r="H44" s="291">
        <v>208420</v>
      </c>
      <c r="I44" s="291">
        <v>249625</v>
      </c>
      <c r="J44" s="292">
        <v>253543</v>
      </c>
      <c r="K44" s="193"/>
    </row>
    <row r="45" spans="1:13" ht="25.5">
      <c r="A45" s="290" t="s">
        <v>194</v>
      </c>
      <c r="B45" s="291">
        <v>560577</v>
      </c>
      <c r="C45" s="291">
        <v>483395</v>
      </c>
      <c r="D45" s="291">
        <v>436769</v>
      </c>
      <c r="E45" s="291">
        <v>413244</v>
      </c>
      <c r="F45" s="291">
        <v>429812</v>
      </c>
      <c r="G45" s="291">
        <v>467391</v>
      </c>
      <c r="H45" s="291">
        <v>569559</v>
      </c>
      <c r="I45" s="291">
        <v>622919</v>
      </c>
      <c r="J45" s="292">
        <v>682347</v>
      </c>
      <c r="K45" s="193"/>
    </row>
    <row r="46" spans="1:13" ht="25.5">
      <c r="A46" s="290" t="s">
        <v>195</v>
      </c>
      <c r="B46" s="291">
        <v>837982</v>
      </c>
      <c r="C46" s="291">
        <v>890379</v>
      </c>
      <c r="D46" s="291">
        <v>634268</v>
      </c>
      <c r="E46" s="291">
        <v>628814</v>
      </c>
      <c r="F46" s="291">
        <v>670233</v>
      </c>
      <c r="G46" s="291">
        <v>710613</v>
      </c>
      <c r="H46" s="291">
        <v>765038</v>
      </c>
      <c r="I46" s="291">
        <v>672286</v>
      </c>
      <c r="J46" s="292">
        <v>772519</v>
      </c>
      <c r="K46" s="193"/>
    </row>
    <row r="47" spans="1:13" ht="25.5">
      <c r="A47" s="290" t="s">
        <v>196</v>
      </c>
      <c r="B47" s="291">
        <v>246010</v>
      </c>
      <c r="C47" s="291">
        <v>207550</v>
      </c>
      <c r="D47" s="291">
        <v>389300</v>
      </c>
      <c r="E47" s="291">
        <v>410489</v>
      </c>
      <c r="F47" s="291">
        <v>660707</v>
      </c>
      <c r="G47" s="291">
        <v>691838</v>
      </c>
      <c r="H47" s="291">
        <v>778696</v>
      </c>
      <c r="I47" s="291">
        <v>844970</v>
      </c>
      <c r="J47" s="292">
        <v>1026492</v>
      </c>
      <c r="K47" s="193"/>
    </row>
    <row r="48" spans="1:13" ht="25.5">
      <c r="A48" s="290" t="s">
        <v>197</v>
      </c>
      <c r="B48" s="291">
        <v>1218224</v>
      </c>
      <c r="C48" s="291">
        <v>1636704</v>
      </c>
      <c r="D48" s="291">
        <v>1555291</v>
      </c>
      <c r="E48" s="291">
        <v>1275994</v>
      </c>
      <c r="F48" s="291">
        <v>1343481</v>
      </c>
      <c r="G48" s="291">
        <v>1245777</v>
      </c>
      <c r="H48" s="291">
        <v>1260663</v>
      </c>
      <c r="I48" s="291">
        <v>1308998</v>
      </c>
      <c r="J48" s="292">
        <v>1126288</v>
      </c>
      <c r="K48" s="193"/>
    </row>
    <row r="49" spans="1:11">
      <c r="A49" s="290" t="s">
        <v>198</v>
      </c>
      <c r="B49" s="291">
        <v>3924675</v>
      </c>
      <c r="C49" s="291">
        <v>4101680</v>
      </c>
      <c r="D49" s="291">
        <v>4360775</v>
      </c>
      <c r="E49" s="291">
        <v>4616006</v>
      </c>
      <c r="F49" s="291">
        <v>4916144</v>
      </c>
      <c r="G49" s="291">
        <v>4806896</v>
      </c>
      <c r="H49" s="291">
        <v>4949187</v>
      </c>
      <c r="I49" s="291">
        <v>5118685</v>
      </c>
      <c r="J49" s="292">
        <v>4454481</v>
      </c>
      <c r="K49" s="193"/>
    </row>
    <row r="50" spans="1:11" ht="25.5">
      <c r="A50" s="290" t="s">
        <v>200</v>
      </c>
      <c r="B50" s="291">
        <v>8836132</v>
      </c>
      <c r="C50" s="291">
        <v>9610870</v>
      </c>
      <c r="D50" s="291">
        <v>10102555</v>
      </c>
      <c r="E50" s="291">
        <v>10585827</v>
      </c>
      <c r="F50" s="291">
        <v>10349077</v>
      </c>
      <c r="G50" s="291">
        <v>10064958</v>
      </c>
      <c r="H50" s="291">
        <v>10014471</v>
      </c>
      <c r="I50" s="291">
        <v>9889846</v>
      </c>
      <c r="J50" s="292">
        <v>9930760</v>
      </c>
      <c r="K50" s="193"/>
    </row>
    <row r="51" spans="1:11" ht="38.25">
      <c r="A51" s="290" t="s">
        <v>202</v>
      </c>
      <c r="B51" s="291">
        <v>2476514</v>
      </c>
      <c r="C51" s="291">
        <v>2393480</v>
      </c>
      <c r="D51" s="291">
        <v>2535622</v>
      </c>
      <c r="E51" s="291">
        <v>2564643</v>
      </c>
      <c r="F51" s="291">
        <v>12752487</v>
      </c>
      <c r="G51" s="291">
        <v>13732745</v>
      </c>
      <c r="H51" s="291">
        <v>13808061</v>
      </c>
      <c r="I51" s="291">
        <v>13061880</v>
      </c>
      <c r="J51" s="292">
        <v>12776815</v>
      </c>
      <c r="K51" s="193"/>
    </row>
    <row r="52" spans="1:11">
      <c r="A52" s="290" t="s">
        <v>203</v>
      </c>
      <c r="B52" s="291"/>
      <c r="C52" s="291"/>
      <c r="D52" s="291"/>
      <c r="E52" s="291"/>
      <c r="F52" s="291"/>
      <c r="G52" s="291"/>
      <c r="H52" s="291"/>
      <c r="I52" s="291"/>
      <c r="J52" s="292"/>
    </row>
    <row r="53" spans="1:11" ht="15.75" thickBot="1">
      <c r="A53" s="298" t="s">
        <v>306</v>
      </c>
      <c r="B53" s="299">
        <f t="shared" ref="B53:J53" si="0">SUM(B39:B52)</f>
        <v>19768840</v>
      </c>
      <c r="C53" s="299">
        <f t="shared" si="0"/>
        <v>21133296</v>
      </c>
      <c r="D53" s="299">
        <f t="shared" si="0"/>
        <v>21751059</v>
      </c>
      <c r="E53" s="299">
        <f t="shared" si="0"/>
        <v>23798070</v>
      </c>
      <c r="F53" s="299">
        <f t="shared" si="0"/>
        <v>34911492</v>
      </c>
      <c r="G53" s="299">
        <f t="shared" si="0"/>
        <v>36168344</v>
      </c>
      <c r="H53" s="299">
        <f t="shared" si="0"/>
        <v>36755159</v>
      </c>
      <c r="I53" s="299">
        <f t="shared" si="0"/>
        <v>35760132</v>
      </c>
      <c r="J53" s="300">
        <f t="shared" si="0"/>
        <v>34640826</v>
      </c>
      <c r="K53" s="280"/>
    </row>
    <row r="54" spans="1:11" ht="15">
      <c r="A54" s="280"/>
      <c r="B54" s="280"/>
      <c r="C54" s="281"/>
      <c r="D54" s="281"/>
      <c r="E54" s="281"/>
      <c r="F54" s="281"/>
      <c r="G54" s="281"/>
      <c r="H54" s="281"/>
      <c r="I54" s="281"/>
      <c r="J54" s="281"/>
      <c r="K54" s="280"/>
    </row>
    <row r="55" spans="1:11" ht="15">
      <c r="A55" s="280"/>
      <c r="B55" s="280"/>
      <c r="C55" s="280"/>
      <c r="D55" s="281"/>
      <c r="E55" s="280"/>
      <c r="F55" s="280"/>
      <c r="G55" s="280"/>
      <c r="H55" s="280"/>
      <c r="I55" s="280"/>
      <c r="J55" s="280"/>
      <c r="K55" s="280"/>
    </row>
    <row r="56" spans="1:11" ht="15">
      <c r="A56" s="280"/>
      <c r="B56" s="280"/>
      <c r="C56" s="280"/>
      <c r="D56" s="280"/>
      <c r="E56" s="280"/>
      <c r="F56" s="280"/>
      <c r="G56" s="280"/>
      <c r="H56" s="280"/>
      <c r="I56" s="280"/>
      <c r="J56" s="280"/>
      <c r="K56" s="280"/>
    </row>
    <row r="76" spans="4:4">
      <c r="D76" s="195"/>
    </row>
  </sheetData>
  <pageMargins left="0.78749999999999998" right="0.78749999999999998" top="1.05277777777778" bottom="1.05277777777778" header="0.78749999999999998" footer="0.78749999999999998"/>
  <pageSetup paperSize="9" orientation="portrait" horizontalDpi="300" verticalDpi="300" r:id="rId1"/>
  <headerFooter>
    <oddHeader>&amp;C&amp;"Times New Roman,Normal"&amp;12&amp;A</oddHeader>
    <oddFooter>&amp;C&amp;"Times New Roman,Normal"&amp;12Page 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M76"/>
  <sheetViews>
    <sheetView zoomScaleNormal="100" workbookViewId="0">
      <selection activeCell="B31" sqref="B31"/>
    </sheetView>
  </sheetViews>
  <sheetFormatPr baseColWidth="10" defaultColWidth="12" defaultRowHeight="14.25"/>
  <cols>
    <col min="1" max="1" width="18" style="189" customWidth="1"/>
    <col min="2" max="2" width="12" style="189"/>
    <col min="3" max="3" width="13.42578125" style="189" customWidth="1"/>
    <col min="4" max="16384" width="12" style="189"/>
  </cols>
  <sheetData>
    <row r="9" spans="2:2">
      <c r="B9" s="18" t="s">
        <v>285</v>
      </c>
    </row>
    <row r="10" spans="2:2">
      <c r="B10" s="18" t="s">
        <v>208</v>
      </c>
    </row>
    <row r="31" spans="1:13">
      <c r="A31" s="191"/>
      <c r="B31" s="188" t="s">
        <v>305</v>
      </c>
      <c r="C31" s="191"/>
      <c r="D31" s="278"/>
      <c r="E31" s="278"/>
      <c r="F31" s="278"/>
      <c r="G31" s="278"/>
      <c r="H31" s="278"/>
      <c r="I31" s="278"/>
      <c r="J31" s="278"/>
      <c r="K31" s="278"/>
      <c r="L31" s="278"/>
      <c r="M31" s="278"/>
    </row>
    <row r="32" spans="1:13" ht="15" thickBot="1">
      <c r="A32" s="191"/>
      <c r="B32" s="191"/>
      <c r="C32" s="191"/>
      <c r="D32" s="279"/>
      <c r="E32" s="279"/>
      <c r="F32" s="279"/>
      <c r="G32" s="279"/>
      <c r="H32" s="279"/>
      <c r="I32" s="279"/>
      <c r="J32" s="279"/>
      <c r="K32" s="279"/>
      <c r="L32" s="279"/>
      <c r="M32" s="278"/>
    </row>
    <row r="33" spans="1:11" ht="15" thickBot="1">
      <c r="A33" s="282"/>
      <c r="B33" s="289" t="s">
        <v>184</v>
      </c>
      <c r="C33" s="283" t="s">
        <v>185</v>
      </c>
      <c r="D33" s="284" t="s">
        <v>186</v>
      </c>
      <c r="E33" s="284" t="s">
        <v>187</v>
      </c>
      <c r="F33" s="284" t="s">
        <v>96</v>
      </c>
      <c r="G33" s="284" t="s">
        <v>97</v>
      </c>
      <c r="H33" s="284" t="s">
        <v>98</v>
      </c>
      <c r="I33" s="284" t="s">
        <v>99</v>
      </c>
      <c r="J33" s="285" t="s">
        <v>100</v>
      </c>
    </row>
    <row r="34" spans="1:11" ht="25.5">
      <c r="A34" s="286" t="s">
        <v>188</v>
      </c>
      <c r="B34" s="293">
        <v>2350</v>
      </c>
      <c r="C34" s="293">
        <v>4021</v>
      </c>
      <c r="D34" s="293">
        <v>832</v>
      </c>
      <c r="E34" s="293">
        <v>596</v>
      </c>
      <c r="F34" s="293">
        <v>71049</v>
      </c>
      <c r="G34" s="293">
        <v>154387</v>
      </c>
      <c r="H34" s="293">
        <v>176111</v>
      </c>
      <c r="I34" s="293">
        <v>236886</v>
      </c>
      <c r="J34" s="294">
        <v>279263</v>
      </c>
    </row>
    <row r="35" spans="1:11" ht="38.25">
      <c r="A35" s="287" t="s">
        <v>189</v>
      </c>
      <c r="B35" s="291">
        <v>68418</v>
      </c>
      <c r="C35" s="291">
        <v>57363</v>
      </c>
      <c r="D35" s="291">
        <v>82513</v>
      </c>
      <c r="E35" s="291">
        <v>181199</v>
      </c>
      <c r="F35" s="291">
        <v>171032</v>
      </c>
      <c r="G35" s="291">
        <v>327194</v>
      </c>
      <c r="H35" s="291">
        <v>398326</v>
      </c>
      <c r="I35" s="291">
        <v>400287</v>
      </c>
      <c r="J35" s="292">
        <v>302624</v>
      </c>
    </row>
    <row r="36" spans="1:11" ht="38.25">
      <c r="A36" s="287" t="s">
        <v>190</v>
      </c>
      <c r="B36" s="291">
        <v>1423274</v>
      </c>
      <c r="C36" s="291">
        <v>1524143</v>
      </c>
      <c r="D36" s="291">
        <v>1341837</v>
      </c>
      <c r="E36" s="291">
        <v>2857745</v>
      </c>
      <c r="F36" s="291">
        <v>3189712</v>
      </c>
      <c r="G36" s="291">
        <v>3507777</v>
      </c>
      <c r="H36" s="291">
        <v>3626127</v>
      </c>
      <c r="I36" s="291">
        <v>3205039</v>
      </c>
      <c r="J36" s="292">
        <v>2927339</v>
      </c>
      <c r="K36" s="193"/>
    </row>
    <row r="37" spans="1:11" ht="25.5">
      <c r="A37" s="287" t="s">
        <v>191</v>
      </c>
      <c r="B37" s="291">
        <v>24673</v>
      </c>
      <c r="C37" s="291">
        <v>55541</v>
      </c>
      <c r="D37" s="291">
        <v>54618</v>
      </c>
      <c r="E37" s="291">
        <v>44411</v>
      </c>
      <c r="F37" s="291">
        <v>73504</v>
      </c>
      <c r="G37" s="291">
        <v>110883</v>
      </c>
      <c r="H37" s="291">
        <v>37319</v>
      </c>
      <c r="I37" s="291">
        <v>0</v>
      </c>
      <c r="J37" s="292">
        <v>0</v>
      </c>
    </row>
    <row r="38" spans="1:11" ht="28.5" customHeight="1">
      <c r="A38" s="287" t="s">
        <v>192</v>
      </c>
      <c r="B38" s="291">
        <v>55603</v>
      </c>
      <c r="C38" s="291">
        <v>97054</v>
      </c>
      <c r="D38" s="291">
        <v>153376</v>
      </c>
      <c r="E38" s="291">
        <v>132898</v>
      </c>
      <c r="F38" s="291">
        <v>186140</v>
      </c>
      <c r="G38" s="291">
        <v>174661</v>
      </c>
      <c r="H38" s="291">
        <v>163181</v>
      </c>
      <c r="I38" s="291">
        <v>148711</v>
      </c>
      <c r="J38" s="292">
        <v>108355</v>
      </c>
    </row>
    <row r="39" spans="1:11" ht="51">
      <c r="A39" s="287" t="s">
        <v>193</v>
      </c>
      <c r="B39" s="291">
        <v>94408</v>
      </c>
      <c r="C39" s="291">
        <v>71116</v>
      </c>
      <c r="D39" s="291">
        <v>103303</v>
      </c>
      <c r="E39" s="291">
        <v>86204</v>
      </c>
      <c r="F39" s="291">
        <v>98114</v>
      </c>
      <c r="G39" s="291">
        <v>173224</v>
      </c>
      <c r="H39" s="291">
        <v>208420</v>
      </c>
      <c r="I39" s="291">
        <v>249625</v>
      </c>
      <c r="J39" s="292">
        <v>253543</v>
      </c>
    </row>
    <row r="40" spans="1:11" ht="38.25">
      <c r="A40" s="287" t="s">
        <v>194</v>
      </c>
      <c r="B40" s="291">
        <v>560577</v>
      </c>
      <c r="C40" s="291">
        <v>483395</v>
      </c>
      <c r="D40" s="291">
        <v>436769</v>
      </c>
      <c r="E40" s="291">
        <v>413244</v>
      </c>
      <c r="F40" s="291">
        <v>429812</v>
      </c>
      <c r="G40" s="291">
        <v>467391</v>
      </c>
      <c r="H40" s="291">
        <v>569559</v>
      </c>
      <c r="I40" s="291">
        <v>622919</v>
      </c>
      <c r="J40" s="292">
        <v>682347</v>
      </c>
    </row>
    <row r="41" spans="1:11" ht="25.5">
      <c r="A41" s="287" t="s">
        <v>195</v>
      </c>
      <c r="B41" s="291">
        <v>837982</v>
      </c>
      <c r="C41" s="291">
        <v>890379</v>
      </c>
      <c r="D41" s="291">
        <v>634268</v>
      </c>
      <c r="E41" s="291">
        <v>628814</v>
      </c>
      <c r="F41" s="291">
        <v>670233</v>
      </c>
      <c r="G41" s="291">
        <v>710613</v>
      </c>
      <c r="H41" s="291">
        <v>765038</v>
      </c>
      <c r="I41" s="291">
        <v>672286</v>
      </c>
      <c r="J41" s="292">
        <v>772519</v>
      </c>
    </row>
    <row r="42" spans="1:11" ht="25.5">
      <c r="A42" s="287" t="s">
        <v>196</v>
      </c>
      <c r="B42" s="291">
        <v>246010</v>
      </c>
      <c r="C42" s="291">
        <v>207550</v>
      </c>
      <c r="D42" s="291">
        <v>389300</v>
      </c>
      <c r="E42" s="291">
        <v>410489</v>
      </c>
      <c r="F42" s="291">
        <v>660707</v>
      </c>
      <c r="G42" s="291">
        <v>691838</v>
      </c>
      <c r="H42" s="291">
        <v>778696</v>
      </c>
      <c r="I42" s="291">
        <v>844970</v>
      </c>
      <c r="J42" s="292">
        <v>1026492</v>
      </c>
    </row>
    <row r="43" spans="1:11" ht="25.5">
      <c r="A43" s="287" t="s">
        <v>197</v>
      </c>
      <c r="B43" s="291">
        <v>1218224</v>
      </c>
      <c r="C43" s="291">
        <v>1636704</v>
      </c>
      <c r="D43" s="291">
        <v>1555291</v>
      </c>
      <c r="E43" s="291">
        <v>1275994</v>
      </c>
      <c r="F43" s="291">
        <v>1343481</v>
      </c>
      <c r="G43" s="291">
        <v>1245777</v>
      </c>
      <c r="H43" s="291">
        <v>1260663</v>
      </c>
      <c r="I43" s="291">
        <v>1308998</v>
      </c>
      <c r="J43" s="292">
        <v>1126288</v>
      </c>
    </row>
    <row r="44" spans="1:11">
      <c r="A44" s="287" t="s">
        <v>198</v>
      </c>
      <c r="B44" s="291">
        <v>3924675</v>
      </c>
      <c r="C44" s="291">
        <v>4101680</v>
      </c>
      <c r="D44" s="291">
        <v>4360775</v>
      </c>
      <c r="E44" s="291">
        <v>4616006</v>
      </c>
      <c r="F44" s="291">
        <v>4916144</v>
      </c>
      <c r="G44" s="291">
        <v>4806896</v>
      </c>
      <c r="H44" s="291">
        <v>4949187</v>
      </c>
      <c r="I44" s="291">
        <v>5118685</v>
      </c>
      <c r="J44" s="292">
        <v>4454481</v>
      </c>
      <c r="K44" s="193"/>
    </row>
    <row r="45" spans="1:11" ht="38.25">
      <c r="A45" s="290" t="s">
        <v>199</v>
      </c>
      <c r="B45" s="291">
        <v>8836132</v>
      </c>
      <c r="C45" s="291">
        <v>9610870</v>
      </c>
      <c r="D45" s="291">
        <v>10102555</v>
      </c>
      <c r="E45" s="291">
        <v>10585827</v>
      </c>
      <c r="F45" s="291">
        <v>10349077</v>
      </c>
      <c r="G45" s="291">
        <v>10064958</v>
      </c>
      <c r="H45" s="291">
        <v>10014471</v>
      </c>
      <c r="I45" s="291">
        <v>9889846</v>
      </c>
      <c r="J45" s="292">
        <v>9930760</v>
      </c>
    </row>
    <row r="46" spans="1:11" ht="63.75">
      <c r="A46" s="290" t="s">
        <v>201</v>
      </c>
      <c r="B46" s="291">
        <v>2476514</v>
      </c>
      <c r="C46" s="291">
        <v>2393480</v>
      </c>
      <c r="D46" s="291">
        <v>2535622</v>
      </c>
      <c r="E46" s="291">
        <v>2564643</v>
      </c>
      <c r="F46" s="291">
        <v>12752487</v>
      </c>
      <c r="G46" s="291">
        <v>13732745</v>
      </c>
      <c r="H46" s="291">
        <v>13808061</v>
      </c>
      <c r="I46" s="291">
        <v>13061880</v>
      </c>
      <c r="J46" s="292">
        <v>12776815</v>
      </c>
      <c r="K46" s="193"/>
    </row>
    <row r="47" spans="1:11" ht="15" thickBot="1">
      <c r="A47" s="288" t="s">
        <v>203</v>
      </c>
      <c r="B47" s="295"/>
      <c r="C47" s="295"/>
      <c r="D47" s="295"/>
      <c r="E47" s="295"/>
      <c r="F47" s="295"/>
      <c r="G47" s="295"/>
      <c r="H47" s="295"/>
      <c r="I47" s="295"/>
      <c r="J47" s="296"/>
    </row>
    <row r="49" spans="1:10" ht="15" thickBot="1"/>
    <row r="50" spans="1:10" ht="15" thickBot="1">
      <c r="A50" s="282"/>
      <c r="B50" s="289" t="s">
        <v>184</v>
      </c>
      <c r="C50" s="283" t="s">
        <v>185</v>
      </c>
      <c r="D50" s="284" t="s">
        <v>186</v>
      </c>
      <c r="E50" s="284" t="s">
        <v>187</v>
      </c>
      <c r="F50" s="284" t="s">
        <v>96</v>
      </c>
      <c r="G50" s="284" t="s">
        <v>97</v>
      </c>
      <c r="H50" s="284" t="s">
        <v>98</v>
      </c>
      <c r="I50" s="284" t="s">
        <v>99</v>
      </c>
      <c r="J50" s="285" t="s">
        <v>100</v>
      </c>
    </row>
    <row r="51" spans="1:10" ht="25.5">
      <c r="A51" s="286" t="s">
        <v>307</v>
      </c>
      <c r="B51" s="293">
        <f t="shared" ref="B51:J51" si="0">SUM(B37:B47)</f>
        <v>18274798</v>
      </c>
      <c r="C51" s="293">
        <f t="shared" si="0"/>
        <v>19547769</v>
      </c>
      <c r="D51" s="293">
        <f t="shared" si="0"/>
        <v>20325877</v>
      </c>
      <c r="E51" s="293">
        <f t="shared" si="0"/>
        <v>20758530</v>
      </c>
      <c r="F51" s="293">
        <f t="shared" si="0"/>
        <v>31479699</v>
      </c>
      <c r="G51" s="293">
        <f t="shared" si="0"/>
        <v>32178986</v>
      </c>
      <c r="H51" s="293">
        <f t="shared" si="0"/>
        <v>32554595</v>
      </c>
      <c r="I51" s="293">
        <f t="shared" si="0"/>
        <v>31917920</v>
      </c>
      <c r="J51" s="294">
        <f t="shared" si="0"/>
        <v>31131600</v>
      </c>
    </row>
    <row r="52" spans="1:10" ht="15" thickBot="1">
      <c r="A52" s="288" t="s">
        <v>207</v>
      </c>
      <c r="B52" s="295">
        <f t="shared" ref="B52:J52" si="1">SUM(B34:B36)</f>
        <v>1494042</v>
      </c>
      <c r="C52" s="295">
        <f t="shared" si="1"/>
        <v>1585527</v>
      </c>
      <c r="D52" s="295">
        <f t="shared" si="1"/>
        <v>1425182</v>
      </c>
      <c r="E52" s="295">
        <f t="shared" si="1"/>
        <v>3039540</v>
      </c>
      <c r="F52" s="295">
        <f t="shared" si="1"/>
        <v>3431793</v>
      </c>
      <c r="G52" s="295">
        <f t="shared" si="1"/>
        <v>3989358</v>
      </c>
      <c r="H52" s="295">
        <f t="shared" si="1"/>
        <v>4200564</v>
      </c>
      <c r="I52" s="295">
        <f t="shared" si="1"/>
        <v>3842212</v>
      </c>
      <c r="J52" s="296">
        <f t="shared" si="1"/>
        <v>3509226</v>
      </c>
    </row>
    <row r="73" spans="3:3">
      <c r="C73" s="197"/>
    </row>
    <row r="76" spans="3:3">
      <c r="C76" s="18"/>
    </row>
  </sheetData>
  <pageMargins left="0.78749999999999998" right="0.78749999999999998" top="1.05277777777778" bottom="1.05277777777778" header="0.78749999999999998" footer="0.78749999999999998"/>
  <pageSetup paperSize="9" orientation="portrait" horizontalDpi="300" verticalDpi="300" r:id="rId1"/>
  <headerFooter>
    <oddHeader>&amp;C&amp;"Times New Roman,Normal"&amp;12&amp;A</oddHeader>
    <oddFooter>&amp;C&amp;"Times New Roman,Normal"&amp;12Page &amp;P</oddFooter>
  </headerFooter>
  <ignoredErrors>
    <ignoredError sqref="B50 C50:J50 B33:J33" numberStoredAsText="1"/>
    <ignoredError sqref="B51:J52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Q79"/>
  <sheetViews>
    <sheetView topLeftCell="A23" zoomScaleNormal="100" workbookViewId="0">
      <selection activeCell="B32" sqref="B32"/>
    </sheetView>
  </sheetViews>
  <sheetFormatPr baseColWidth="10" defaultColWidth="11.42578125" defaultRowHeight="15"/>
  <cols>
    <col min="1" max="1" width="39.5703125" style="198" bestFit="1" customWidth="1"/>
    <col min="2" max="16384" width="11.42578125" style="198"/>
  </cols>
  <sheetData>
    <row r="8" spans="2:2">
      <c r="B8" s="18" t="s">
        <v>309</v>
      </c>
    </row>
    <row r="9" spans="2:2">
      <c r="B9" s="18" t="s">
        <v>227</v>
      </c>
    </row>
    <row r="32" spans="2:2">
      <c r="B32" s="188" t="s">
        <v>310</v>
      </c>
    </row>
    <row r="35" spans="1:17">
      <c r="B35" s="309">
        <v>2015</v>
      </c>
      <c r="C35" s="309">
        <v>2016</v>
      </c>
      <c r="D35" s="309">
        <v>2017</v>
      </c>
      <c r="E35" s="309">
        <v>2018</v>
      </c>
      <c r="F35" s="309">
        <v>2019</v>
      </c>
      <c r="G35" s="309">
        <v>2020</v>
      </c>
      <c r="H35" s="309">
        <v>2021</v>
      </c>
      <c r="I35" s="309">
        <v>2022</v>
      </c>
      <c r="J35" s="309" t="s">
        <v>209</v>
      </c>
    </row>
    <row r="36" spans="1:17">
      <c r="A36" s="200"/>
    </row>
    <row r="37" spans="1:17">
      <c r="A37" s="199" t="s">
        <v>210</v>
      </c>
      <c r="B37" s="307">
        <v>11064</v>
      </c>
      <c r="C37" s="307">
        <v>13930</v>
      </c>
      <c r="D37" s="307">
        <v>18950</v>
      </c>
      <c r="E37" s="307">
        <v>20533</v>
      </c>
      <c r="F37" s="307">
        <v>21594</v>
      </c>
      <c r="G37" s="307">
        <v>22901</v>
      </c>
      <c r="H37" s="307">
        <v>21899</v>
      </c>
      <c r="I37" s="307">
        <v>19589</v>
      </c>
      <c r="J37" s="308">
        <f>I37/H37-1</f>
        <v>-0.10548426868806793</v>
      </c>
    </row>
    <row r="38" spans="1:17">
      <c r="A38" s="198" t="s">
        <v>211</v>
      </c>
      <c r="B38" s="202">
        <v>9095</v>
      </c>
      <c r="C38" s="202">
        <v>10605</v>
      </c>
      <c r="D38" s="202">
        <v>14606</v>
      </c>
      <c r="E38" s="202">
        <v>15895</v>
      </c>
      <c r="F38" s="202">
        <v>16143</v>
      </c>
      <c r="G38" s="202">
        <v>17123</v>
      </c>
      <c r="H38" s="202">
        <v>16169</v>
      </c>
      <c r="I38" s="202">
        <v>14098</v>
      </c>
      <c r="J38" s="201">
        <f>I38/H38-1</f>
        <v>-0.12808460634547592</v>
      </c>
    </row>
    <row r="39" spans="1:17">
      <c r="A39" s="198" t="s">
        <v>212</v>
      </c>
      <c r="B39" s="202">
        <v>1559</v>
      </c>
      <c r="C39" s="202">
        <v>2783</v>
      </c>
      <c r="D39" s="202">
        <v>3537</v>
      </c>
      <c r="E39" s="202">
        <v>3618</v>
      </c>
      <c r="F39" s="202">
        <v>4159</v>
      </c>
      <c r="G39" s="202">
        <v>4544</v>
      </c>
      <c r="H39" s="202">
        <v>4592</v>
      </c>
      <c r="I39" s="202">
        <v>4275</v>
      </c>
      <c r="J39" s="201">
        <f>I39/H39-1</f>
        <v>-6.9033101045296141E-2</v>
      </c>
    </row>
    <row r="40" spans="1:17">
      <c r="A40" s="198" t="s">
        <v>213</v>
      </c>
      <c r="B40" s="202">
        <f t="shared" ref="B40:I40" si="0">B37-B38-B39</f>
        <v>410</v>
      </c>
      <c r="C40" s="202">
        <f t="shared" si="0"/>
        <v>542</v>
      </c>
      <c r="D40" s="202">
        <f t="shared" si="0"/>
        <v>807</v>
      </c>
      <c r="E40" s="202">
        <f t="shared" si="0"/>
        <v>1020</v>
      </c>
      <c r="F40" s="202">
        <f t="shared" si="0"/>
        <v>1292</v>
      </c>
      <c r="G40" s="202">
        <f t="shared" si="0"/>
        <v>1234</v>
      </c>
      <c r="H40" s="202">
        <f t="shared" si="0"/>
        <v>1138</v>
      </c>
      <c r="I40" s="202">
        <f t="shared" si="0"/>
        <v>1216</v>
      </c>
      <c r="J40" s="202"/>
    </row>
    <row r="41" spans="1:17">
      <c r="B41" s="202"/>
      <c r="C41" s="202"/>
      <c r="D41" s="202"/>
      <c r="E41" s="202"/>
      <c r="F41" s="202"/>
      <c r="G41" s="202"/>
      <c r="H41" s="202"/>
      <c r="I41" s="202"/>
      <c r="J41" s="201"/>
    </row>
    <row r="42" spans="1:17">
      <c r="A42" s="199" t="s">
        <v>214</v>
      </c>
      <c r="B42" s="307">
        <v>27445</v>
      </c>
      <c r="C42" s="307">
        <v>28141</v>
      </c>
      <c r="D42" s="307">
        <v>29600</v>
      </c>
      <c r="E42" s="307">
        <v>29997</v>
      </c>
      <c r="F42" s="307">
        <v>31934</v>
      </c>
      <c r="G42" s="307">
        <v>33942</v>
      </c>
      <c r="H42" s="307">
        <v>33602</v>
      </c>
      <c r="I42" s="307">
        <v>31072</v>
      </c>
      <c r="J42" s="308">
        <f t="shared" ref="J42:J52" si="1">I42/H42-1</f>
        <v>-7.5293137313255154E-2</v>
      </c>
      <c r="K42" s="302"/>
      <c r="L42" s="200" t="s">
        <v>215</v>
      </c>
      <c r="M42" s="200"/>
      <c r="N42" s="200"/>
      <c r="O42" s="200"/>
      <c r="P42" s="200"/>
      <c r="Q42" s="200"/>
    </row>
    <row r="43" spans="1:17">
      <c r="A43" s="198" t="s">
        <v>216</v>
      </c>
      <c r="B43" s="202">
        <v>10106</v>
      </c>
      <c r="C43" s="202">
        <v>10044</v>
      </c>
      <c r="D43" s="202">
        <v>11052</v>
      </c>
      <c r="E43" s="202">
        <v>10719</v>
      </c>
      <c r="F43" s="202">
        <v>11418</v>
      </c>
      <c r="G43" s="202">
        <v>11719</v>
      </c>
      <c r="H43" s="202">
        <v>11307</v>
      </c>
      <c r="I43" s="202">
        <v>9982</v>
      </c>
      <c r="J43" s="201">
        <f t="shared" si="1"/>
        <v>-0.11718404528168391</v>
      </c>
      <c r="K43" s="203"/>
      <c r="L43" s="203">
        <f t="shared" ref="L43:L52" si="2">I43/$I$42</f>
        <v>0.32125386199794026</v>
      </c>
      <c r="M43" s="204"/>
      <c r="N43" s="204"/>
      <c r="O43" s="204"/>
      <c r="P43" s="204"/>
      <c r="Q43" s="204"/>
    </row>
    <row r="44" spans="1:17">
      <c r="A44" s="198" t="s">
        <v>217</v>
      </c>
      <c r="B44" s="202">
        <v>5177</v>
      </c>
      <c r="C44" s="202">
        <v>5617</v>
      </c>
      <c r="D44" s="202">
        <v>6201</v>
      </c>
      <c r="E44" s="202">
        <v>6907</v>
      </c>
      <c r="F44" s="202">
        <v>7382</v>
      </c>
      <c r="G44" s="202">
        <v>8155</v>
      </c>
      <c r="H44" s="202">
        <v>8881</v>
      </c>
      <c r="I44" s="202">
        <v>8895</v>
      </c>
      <c r="J44" s="201">
        <f t="shared" si="1"/>
        <v>1.5763990541606265E-3</v>
      </c>
      <c r="K44" s="203"/>
      <c r="L44" s="203">
        <f t="shared" si="2"/>
        <v>0.28627059732234811</v>
      </c>
    </row>
    <row r="45" spans="1:17">
      <c r="A45" s="205" t="s">
        <v>218</v>
      </c>
      <c r="B45" s="202">
        <v>5001</v>
      </c>
      <c r="C45" s="202">
        <v>5275</v>
      </c>
      <c r="D45" s="202">
        <v>5713</v>
      </c>
      <c r="E45" s="202">
        <v>6471</v>
      </c>
      <c r="F45" s="202">
        <v>6920</v>
      </c>
      <c r="G45" s="202">
        <v>7592</v>
      </c>
      <c r="H45" s="202">
        <v>8454</v>
      </c>
      <c r="I45" s="202">
        <v>8558</v>
      </c>
      <c r="J45" s="201">
        <f t="shared" si="1"/>
        <v>1.2301868937780958E-2</v>
      </c>
      <c r="K45" s="203"/>
      <c r="L45" s="203">
        <f t="shared" si="2"/>
        <v>0.27542481977342947</v>
      </c>
      <c r="M45" s="204"/>
      <c r="N45" s="204"/>
      <c r="O45" s="204"/>
      <c r="P45" s="204"/>
      <c r="Q45" s="204"/>
    </row>
    <row r="46" spans="1:17">
      <c r="A46" s="198" t="s">
        <v>219</v>
      </c>
      <c r="B46" s="202">
        <v>8748</v>
      </c>
      <c r="C46" s="202">
        <v>8366</v>
      </c>
      <c r="D46" s="202">
        <v>8285</v>
      </c>
      <c r="E46" s="202">
        <v>8097</v>
      </c>
      <c r="F46" s="202">
        <v>8501</v>
      </c>
      <c r="G46" s="202">
        <v>9122</v>
      </c>
      <c r="H46" s="202">
        <v>8531</v>
      </c>
      <c r="I46" s="202">
        <v>7586</v>
      </c>
      <c r="J46" s="201">
        <f t="shared" si="1"/>
        <v>-0.11077247684913849</v>
      </c>
      <c r="K46" s="203"/>
      <c r="L46" s="203">
        <f t="shared" si="2"/>
        <v>0.24414263645726056</v>
      </c>
      <c r="M46" s="204"/>
      <c r="N46" s="204"/>
      <c r="O46" s="204"/>
      <c r="P46" s="204"/>
      <c r="Q46" s="204"/>
    </row>
    <row r="47" spans="1:17">
      <c r="A47" s="205" t="s">
        <v>220</v>
      </c>
      <c r="B47" s="202">
        <v>8677</v>
      </c>
      <c r="C47" s="202">
        <v>8277</v>
      </c>
      <c r="D47" s="202">
        <v>8177</v>
      </c>
      <c r="E47" s="202">
        <v>8000</v>
      </c>
      <c r="F47" s="202">
        <v>8299</v>
      </c>
      <c r="G47" s="202">
        <v>8786</v>
      </c>
      <c r="H47" s="202">
        <v>8139</v>
      </c>
      <c r="I47" s="202">
        <v>7282</v>
      </c>
      <c r="J47" s="201">
        <f t="shared" si="1"/>
        <v>-0.10529549084654133</v>
      </c>
      <c r="K47" s="203"/>
      <c r="L47" s="203">
        <f t="shared" si="2"/>
        <v>0.23435890834191556</v>
      </c>
      <c r="M47" s="204"/>
      <c r="N47" s="204"/>
      <c r="O47" s="204"/>
      <c r="P47" s="204"/>
      <c r="Q47" s="204"/>
    </row>
    <row r="48" spans="1:17">
      <c r="A48" s="198" t="s">
        <v>221</v>
      </c>
      <c r="B48" s="202">
        <v>2152</v>
      </c>
      <c r="C48" s="202">
        <v>2768</v>
      </c>
      <c r="D48" s="202">
        <v>2766</v>
      </c>
      <c r="E48" s="202">
        <v>2777</v>
      </c>
      <c r="F48" s="202">
        <v>3238</v>
      </c>
      <c r="G48" s="202">
        <v>3485</v>
      </c>
      <c r="H48" s="202">
        <v>3365</v>
      </c>
      <c r="I48" s="202">
        <v>3115</v>
      </c>
      <c r="J48" s="201">
        <f t="shared" si="1"/>
        <v>-7.4294205052005902E-2</v>
      </c>
      <c r="K48" s="203"/>
      <c r="L48" s="203">
        <f t="shared" si="2"/>
        <v>0.10025102986611741</v>
      </c>
    </row>
    <row r="49" spans="1:17">
      <c r="A49" s="205" t="s">
        <v>222</v>
      </c>
      <c r="B49" s="202">
        <v>5169</v>
      </c>
      <c r="C49" s="202">
        <v>5264</v>
      </c>
      <c r="D49" s="202">
        <v>5709</v>
      </c>
      <c r="E49" s="202">
        <v>5389</v>
      </c>
      <c r="F49" s="202">
        <v>2742</v>
      </c>
      <c r="G49" s="202">
        <v>2842</v>
      </c>
      <c r="H49" s="202">
        <v>2776</v>
      </c>
      <c r="I49" s="202">
        <v>2527</v>
      </c>
      <c r="J49" s="201">
        <f t="shared" si="1"/>
        <v>-8.9697406340057628E-2</v>
      </c>
      <c r="K49" s="203"/>
      <c r="L49" s="203">
        <f t="shared" si="2"/>
        <v>8.132723995880535E-2</v>
      </c>
      <c r="M49" s="204"/>
      <c r="N49" s="204"/>
      <c r="O49" s="204"/>
      <c r="P49" s="204"/>
      <c r="Q49" s="204"/>
    </row>
    <row r="50" spans="1:17">
      <c r="A50" s="303" t="s">
        <v>223</v>
      </c>
      <c r="B50" s="304">
        <v>2350</v>
      </c>
      <c r="C50" s="304">
        <v>2202</v>
      </c>
      <c r="D50" s="304">
        <v>2268</v>
      </c>
      <c r="E50" s="304">
        <v>2412</v>
      </c>
      <c r="F50" s="304">
        <v>2497</v>
      </c>
      <c r="G50" s="304">
        <v>2807</v>
      </c>
      <c r="H50" s="304">
        <v>2715</v>
      </c>
      <c r="I50" s="304">
        <v>2435</v>
      </c>
      <c r="J50" s="305">
        <f t="shared" si="1"/>
        <v>-0.10313075506445668</v>
      </c>
      <c r="K50" s="203"/>
      <c r="L50" s="203">
        <f t="shared" si="2"/>
        <v>7.8366374871266742E-2</v>
      </c>
    </row>
    <row r="51" spans="1:17">
      <c r="A51" s="198" t="s">
        <v>224</v>
      </c>
      <c r="B51" s="202">
        <v>603</v>
      </c>
      <c r="C51" s="202">
        <v>634</v>
      </c>
      <c r="D51" s="202">
        <v>674</v>
      </c>
      <c r="E51" s="202">
        <v>780</v>
      </c>
      <c r="F51" s="202">
        <v>765</v>
      </c>
      <c r="G51" s="202">
        <v>865</v>
      </c>
      <c r="H51" s="202">
        <v>855</v>
      </c>
      <c r="I51" s="202">
        <v>779</v>
      </c>
      <c r="J51" s="201">
        <f t="shared" si="1"/>
        <v>-8.8888888888888906E-2</v>
      </c>
      <c r="K51" s="203"/>
      <c r="L51" s="203">
        <f t="shared" si="2"/>
        <v>2.5070803295571577E-2</v>
      </c>
    </row>
    <row r="52" spans="1:17">
      <c r="A52" s="198" t="s">
        <v>225</v>
      </c>
      <c r="B52" s="204">
        <v>659</v>
      </c>
      <c r="C52" s="202">
        <v>711</v>
      </c>
      <c r="D52" s="198">
        <v>623</v>
      </c>
      <c r="E52" s="202">
        <v>717</v>
      </c>
      <c r="F52" s="202">
        <v>630</v>
      </c>
      <c r="G52" s="202">
        <v>597</v>
      </c>
      <c r="H52" s="202">
        <v>664</v>
      </c>
      <c r="I52" s="202">
        <v>690</v>
      </c>
      <c r="J52" s="201">
        <f t="shared" si="1"/>
        <v>3.9156626506024139E-2</v>
      </c>
      <c r="K52" s="203"/>
      <c r="L52" s="203">
        <f t="shared" si="2"/>
        <v>2.2206488156539649E-2</v>
      </c>
    </row>
    <row r="54" spans="1:17">
      <c r="B54" s="206"/>
      <c r="C54" s="206"/>
      <c r="D54" s="206"/>
      <c r="E54" s="206"/>
      <c r="F54" s="206"/>
      <c r="G54" s="206"/>
      <c r="H54" s="206"/>
      <c r="I54" s="206"/>
    </row>
    <row r="59" spans="1:17">
      <c r="A59" s="200"/>
    </row>
    <row r="60" spans="1:17">
      <c r="A60" s="200"/>
    </row>
    <row r="62" spans="1:17">
      <c r="A62" s="200"/>
    </row>
    <row r="76" spans="3:12">
      <c r="L76" s="207"/>
    </row>
    <row r="78" spans="3:12">
      <c r="C78" s="18"/>
    </row>
    <row r="79" spans="3:12">
      <c r="C79" s="18"/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9:A52"/>
  <sheetViews>
    <sheetView topLeftCell="A28" workbookViewId="0">
      <selection activeCell="H50" sqref="H50"/>
    </sheetView>
  </sheetViews>
  <sheetFormatPr baseColWidth="10" defaultRowHeight="12.75"/>
  <sheetData>
    <row r="49" spans="1:1">
      <c r="A49" s="220" t="s">
        <v>327</v>
      </c>
    </row>
    <row r="50" spans="1:1">
      <c r="A50" s="220" t="s">
        <v>328</v>
      </c>
    </row>
    <row r="51" spans="1:1">
      <c r="A51" s="220"/>
    </row>
    <row r="52" spans="1:1">
      <c r="A52" s="225" t="s">
        <v>329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I66"/>
  <sheetViews>
    <sheetView topLeftCell="A29" zoomScaleNormal="100" workbookViewId="0">
      <selection activeCell="B35" sqref="B35"/>
    </sheetView>
  </sheetViews>
  <sheetFormatPr baseColWidth="10" defaultColWidth="11.42578125" defaultRowHeight="15"/>
  <cols>
    <col min="1" max="1" width="13.5703125" style="208" customWidth="1"/>
    <col min="2" max="2" width="13.85546875" style="208" customWidth="1"/>
    <col min="3" max="3" width="15" style="208" customWidth="1"/>
    <col min="4" max="4" width="14.85546875" style="208" customWidth="1"/>
    <col min="5" max="5" width="12.7109375" style="208" customWidth="1"/>
    <col min="6" max="6" width="13.5703125" style="208" customWidth="1"/>
    <col min="7" max="7" width="12.7109375" style="208" customWidth="1"/>
    <col min="8" max="16384" width="11.42578125" style="208"/>
  </cols>
  <sheetData>
    <row r="7" spans="1:9">
      <c r="A7" s="311"/>
      <c r="B7" s="311"/>
      <c r="C7" s="311"/>
      <c r="D7" s="311"/>
      <c r="E7" s="311"/>
      <c r="F7" s="311"/>
      <c r="G7" s="311"/>
      <c r="H7" s="311"/>
      <c r="I7" s="311"/>
    </row>
    <row r="8" spans="1:9">
      <c r="A8" s="311"/>
      <c r="B8" s="311"/>
      <c r="C8" s="311"/>
      <c r="D8" s="311"/>
      <c r="E8" s="311"/>
      <c r="F8" s="311"/>
      <c r="G8" s="311"/>
      <c r="H8" s="311"/>
      <c r="I8" s="311"/>
    </row>
    <row r="9" spans="1:9">
      <c r="A9" s="311"/>
      <c r="B9" s="311" t="s">
        <v>312</v>
      </c>
      <c r="C9" s="311"/>
      <c r="D9" s="311"/>
      <c r="E9" s="311"/>
      <c r="F9" s="311"/>
      <c r="G9" s="311"/>
      <c r="H9" s="311"/>
      <c r="I9" s="311"/>
    </row>
    <row r="10" spans="1:9">
      <c r="A10" s="311"/>
      <c r="B10" s="311" t="s">
        <v>311</v>
      </c>
      <c r="C10" s="311"/>
      <c r="D10" s="311"/>
      <c r="E10" s="311"/>
      <c r="F10" s="311"/>
      <c r="G10" s="311"/>
      <c r="H10" s="311"/>
      <c r="I10" s="311"/>
    </row>
    <row r="11" spans="1:9">
      <c r="A11" s="311"/>
      <c r="B11" s="311"/>
      <c r="C11" s="311"/>
      <c r="D11" s="311"/>
      <c r="E11" s="311"/>
      <c r="F11" s="311"/>
      <c r="G11" s="311"/>
      <c r="H11" s="311"/>
      <c r="I11" s="311"/>
    </row>
    <row r="12" spans="1:9">
      <c r="A12" s="311"/>
      <c r="B12" s="311"/>
      <c r="C12" s="311"/>
      <c r="D12" s="311"/>
      <c r="E12" s="311"/>
      <c r="F12" s="311"/>
      <c r="G12" s="311"/>
      <c r="H12" s="311"/>
      <c r="I12" s="311"/>
    </row>
    <row r="13" spans="1:9">
      <c r="A13" s="311"/>
      <c r="B13" s="311"/>
      <c r="C13" s="311"/>
      <c r="D13" s="311"/>
      <c r="E13" s="311"/>
      <c r="F13" s="311"/>
      <c r="G13" s="311"/>
      <c r="H13" s="311"/>
      <c r="I13" s="311"/>
    </row>
    <row r="14" spans="1:9">
      <c r="A14" s="311"/>
      <c r="B14" s="311"/>
      <c r="C14" s="311"/>
      <c r="D14" s="311"/>
      <c r="E14" s="311"/>
      <c r="F14" s="311"/>
      <c r="G14" s="311"/>
      <c r="H14" s="311"/>
      <c r="I14" s="311"/>
    </row>
    <row r="15" spans="1:9">
      <c r="A15" s="311"/>
      <c r="B15" s="311"/>
      <c r="C15" s="311"/>
      <c r="D15" s="311"/>
      <c r="E15" s="311"/>
      <c r="F15" s="311"/>
      <c r="G15" s="311"/>
      <c r="H15" s="311"/>
      <c r="I15" s="311"/>
    </row>
    <row r="16" spans="1:9">
      <c r="A16" s="311"/>
      <c r="B16" s="311"/>
      <c r="C16" s="311"/>
      <c r="D16" s="311"/>
      <c r="E16" s="311"/>
      <c r="F16" s="311"/>
      <c r="G16" s="311"/>
      <c r="H16" s="311"/>
      <c r="I16" s="311"/>
    </row>
    <row r="17" spans="1:9">
      <c r="A17" s="311"/>
      <c r="B17" s="311"/>
      <c r="C17" s="311"/>
      <c r="D17" s="311"/>
      <c r="E17" s="311"/>
      <c r="F17" s="311"/>
      <c r="G17" s="311"/>
      <c r="H17" s="311"/>
      <c r="I17" s="311"/>
    </row>
    <row r="18" spans="1:9">
      <c r="A18" s="311"/>
      <c r="B18" s="311"/>
      <c r="C18" s="311"/>
      <c r="D18" s="311"/>
      <c r="E18" s="311"/>
      <c r="F18" s="311"/>
      <c r="G18" s="311"/>
      <c r="H18" s="311"/>
      <c r="I18" s="311"/>
    </row>
    <row r="19" spans="1:9">
      <c r="A19" s="311"/>
      <c r="B19" s="311"/>
      <c r="C19" s="311"/>
      <c r="D19" s="311"/>
      <c r="E19" s="311"/>
      <c r="F19" s="311"/>
      <c r="G19" s="311"/>
      <c r="H19" s="311"/>
      <c r="I19" s="311"/>
    </row>
    <row r="20" spans="1:9">
      <c r="A20" s="311"/>
      <c r="B20" s="311"/>
      <c r="C20" s="311"/>
      <c r="D20" s="311"/>
      <c r="E20" s="311"/>
      <c r="F20" s="311"/>
      <c r="G20" s="311"/>
      <c r="H20" s="311"/>
      <c r="I20" s="311"/>
    </row>
    <row r="21" spans="1:9">
      <c r="A21" s="311"/>
      <c r="B21" s="311"/>
      <c r="C21" s="311"/>
      <c r="D21" s="311"/>
      <c r="E21" s="311"/>
      <c r="F21" s="311"/>
      <c r="G21" s="311"/>
      <c r="H21" s="311"/>
      <c r="I21" s="311"/>
    </row>
    <row r="22" spans="1:9">
      <c r="A22" s="311"/>
      <c r="B22" s="311"/>
      <c r="C22" s="311"/>
      <c r="D22" s="311"/>
      <c r="E22" s="311"/>
      <c r="F22" s="311"/>
      <c r="G22" s="311"/>
      <c r="H22" s="311"/>
      <c r="I22" s="311"/>
    </row>
    <row r="23" spans="1:9">
      <c r="A23" s="311"/>
      <c r="B23" s="311"/>
      <c r="C23" s="311"/>
      <c r="D23" s="311"/>
      <c r="E23" s="311"/>
      <c r="F23" s="311"/>
      <c r="G23" s="311"/>
      <c r="H23" s="311"/>
      <c r="I23" s="311"/>
    </row>
    <row r="24" spans="1:9">
      <c r="A24" s="311"/>
      <c r="B24" s="311"/>
      <c r="C24" s="311"/>
      <c r="D24" s="311"/>
      <c r="E24" s="311"/>
      <c r="F24" s="311"/>
      <c r="G24" s="311"/>
      <c r="H24" s="311"/>
      <c r="I24" s="311"/>
    </row>
    <row r="25" spans="1:9">
      <c r="A25" s="311"/>
      <c r="B25" s="311"/>
      <c r="C25" s="311"/>
      <c r="D25" s="311"/>
      <c r="E25" s="311"/>
      <c r="F25" s="311"/>
      <c r="G25" s="311"/>
      <c r="H25" s="311"/>
      <c r="I25" s="311"/>
    </row>
    <row r="26" spans="1:9">
      <c r="A26" s="311"/>
      <c r="B26" s="311"/>
      <c r="C26" s="311"/>
      <c r="D26" s="311"/>
      <c r="E26" s="311"/>
      <c r="F26" s="311"/>
      <c r="G26" s="311"/>
      <c r="H26" s="311"/>
      <c r="I26" s="311"/>
    </row>
    <row r="27" spans="1:9">
      <c r="A27" s="311"/>
      <c r="B27" s="311"/>
      <c r="C27" s="311"/>
      <c r="D27" s="311"/>
      <c r="E27" s="311"/>
      <c r="F27" s="311"/>
      <c r="G27" s="311"/>
      <c r="H27" s="311"/>
      <c r="I27" s="311"/>
    </row>
    <row r="28" spans="1:9">
      <c r="A28" s="311"/>
      <c r="B28" s="311"/>
      <c r="C28" s="311"/>
      <c r="D28" s="311"/>
      <c r="E28" s="311"/>
      <c r="F28" s="311"/>
      <c r="G28" s="311"/>
      <c r="H28" s="311"/>
      <c r="I28" s="311"/>
    </row>
    <row r="29" spans="1:9">
      <c r="A29" s="311"/>
      <c r="B29" s="311"/>
      <c r="C29" s="311"/>
      <c r="D29" s="311"/>
      <c r="E29" s="311"/>
      <c r="F29" s="311"/>
      <c r="G29" s="311"/>
      <c r="H29" s="311"/>
      <c r="I29" s="311"/>
    </row>
    <row r="30" spans="1:9">
      <c r="A30" s="311"/>
      <c r="B30" s="311"/>
      <c r="C30" s="311"/>
      <c r="D30" s="311"/>
      <c r="E30" s="311"/>
      <c r="F30" s="311"/>
      <c r="G30" s="311"/>
      <c r="H30" s="311"/>
      <c r="I30" s="311"/>
    </row>
    <row r="31" spans="1:9">
      <c r="A31" s="311"/>
      <c r="B31" s="311"/>
      <c r="C31" s="311"/>
      <c r="D31" s="311"/>
      <c r="E31" s="311"/>
      <c r="F31" s="311"/>
      <c r="G31" s="311"/>
      <c r="H31" s="311"/>
      <c r="I31" s="311"/>
    </row>
    <row r="32" spans="1:9">
      <c r="A32" s="311"/>
      <c r="B32" s="311"/>
      <c r="C32" s="311"/>
      <c r="D32" s="311"/>
      <c r="E32" s="311"/>
      <c r="F32" s="311"/>
      <c r="G32" s="311"/>
      <c r="H32" s="311"/>
      <c r="I32" s="311"/>
    </row>
    <row r="33" spans="1:9">
      <c r="A33" s="311"/>
      <c r="B33" s="311"/>
      <c r="C33" s="311"/>
      <c r="D33" s="311"/>
      <c r="E33" s="311"/>
      <c r="F33" s="311"/>
      <c r="G33" s="311"/>
      <c r="H33" s="311"/>
      <c r="I33" s="311"/>
    </row>
    <row r="34" spans="1:9">
      <c r="A34" s="312"/>
      <c r="B34" s="312"/>
      <c r="C34" s="312"/>
      <c r="D34" s="312"/>
      <c r="E34" s="312"/>
      <c r="F34" s="312"/>
      <c r="G34" s="312"/>
      <c r="H34" s="311"/>
      <c r="I34" s="311"/>
    </row>
    <row r="35" spans="1:9">
      <c r="A35" s="312"/>
      <c r="B35" s="188" t="s">
        <v>313</v>
      </c>
      <c r="C35" s="312"/>
      <c r="D35" s="312"/>
      <c r="E35" s="312"/>
      <c r="F35" s="312"/>
      <c r="G35" s="312"/>
      <c r="H35" s="311"/>
      <c r="I35" s="311"/>
    </row>
    <row r="36" spans="1:9">
      <c r="A36" s="312"/>
      <c r="B36" s="312"/>
      <c r="C36" s="312"/>
      <c r="D36" s="312"/>
      <c r="E36" s="312"/>
      <c r="F36" s="312"/>
      <c r="G36" s="312"/>
      <c r="H36" s="311"/>
      <c r="I36" s="311"/>
    </row>
    <row r="37" spans="1:9" ht="38.25">
      <c r="A37" s="313" t="s">
        <v>233</v>
      </c>
      <c r="B37" s="314" t="s">
        <v>203</v>
      </c>
      <c r="C37" s="314" t="s">
        <v>230</v>
      </c>
      <c r="D37" s="314" t="s">
        <v>229</v>
      </c>
      <c r="E37" s="312"/>
      <c r="F37" s="312"/>
      <c r="G37" s="312"/>
      <c r="H37" s="311"/>
      <c r="I37" s="311"/>
    </row>
    <row r="38" spans="1:9">
      <c r="A38" s="312" t="s">
        <v>231</v>
      </c>
      <c r="B38" s="310">
        <v>3853.002</v>
      </c>
      <c r="C38" s="310">
        <v>10847.696</v>
      </c>
      <c r="D38" s="310">
        <v>579.43799999999999</v>
      </c>
      <c r="E38" s="312"/>
      <c r="F38" s="312"/>
      <c r="G38" s="312"/>
      <c r="H38" s="311"/>
      <c r="I38" s="311"/>
    </row>
    <row r="39" spans="1:9">
      <c r="A39" s="312" t="s">
        <v>232</v>
      </c>
      <c r="B39" s="310">
        <v>9.0690000000000008</v>
      </c>
      <c r="C39" s="310">
        <v>7410.8810000000003</v>
      </c>
      <c r="D39" s="310">
        <v>11475.753000000001</v>
      </c>
      <c r="E39" s="312"/>
      <c r="F39" s="312"/>
      <c r="G39" s="312"/>
      <c r="H39" s="311"/>
      <c r="I39" s="311"/>
    </row>
    <row r="40" spans="1:9">
      <c r="A40" s="312"/>
      <c r="B40" s="312"/>
      <c r="C40" s="312"/>
      <c r="D40" s="312"/>
      <c r="E40" s="312"/>
      <c r="F40" s="312"/>
      <c r="G40" s="312"/>
      <c r="H40" s="311"/>
      <c r="I40" s="311"/>
    </row>
    <row r="41" spans="1:9">
      <c r="A41" s="312"/>
      <c r="B41" s="312"/>
      <c r="C41" s="312"/>
      <c r="D41" s="312"/>
      <c r="E41" s="312"/>
      <c r="F41" s="312"/>
      <c r="G41" s="312"/>
      <c r="H41" s="311"/>
      <c r="I41" s="311"/>
    </row>
    <row r="42" spans="1:9" ht="38.25">
      <c r="A42" s="313" t="s">
        <v>228</v>
      </c>
      <c r="B42" s="314" t="s">
        <v>203</v>
      </c>
      <c r="C42" s="314" t="s">
        <v>230</v>
      </c>
      <c r="D42" s="314" t="s">
        <v>229</v>
      </c>
      <c r="E42" s="312"/>
      <c r="F42" s="312"/>
      <c r="G42" s="312"/>
      <c r="H42" s="311"/>
      <c r="I42" s="311"/>
    </row>
    <row r="43" spans="1:9">
      <c r="A43" s="312" t="s">
        <v>231</v>
      </c>
      <c r="B43" s="310">
        <v>45478880</v>
      </c>
      <c r="C43" s="310">
        <v>65545038</v>
      </c>
      <c r="D43" s="310">
        <v>4061818</v>
      </c>
      <c r="E43" s="312"/>
      <c r="F43" s="312"/>
      <c r="G43" s="312"/>
      <c r="H43" s="311"/>
      <c r="I43" s="311"/>
    </row>
    <row r="44" spans="1:9">
      <c r="A44" s="312" t="s">
        <v>232</v>
      </c>
      <c r="B44" s="310">
        <v>163362</v>
      </c>
      <c r="C44" s="310">
        <v>59672411</v>
      </c>
      <c r="D44" s="310">
        <v>67007285</v>
      </c>
      <c r="E44" s="312"/>
      <c r="F44" s="312"/>
      <c r="G44" s="312"/>
      <c r="H44" s="311"/>
      <c r="I44" s="311"/>
    </row>
    <row r="45" spans="1:9">
      <c r="A45" s="311"/>
      <c r="B45" s="311"/>
      <c r="C45" s="311"/>
      <c r="D45" s="311"/>
      <c r="E45" s="311"/>
      <c r="F45" s="311"/>
      <c r="G45" s="311"/>
      <c r="H45" s="311"/>
      <c r="I45" s="311"/>
    </row>
    <row r="46" spans="1:9">
      <c r="A46" s="311"/>
      <c r="B46" s="311"/>
      <c r="C46" s="311"/>
      <c r="D46" s="311"/>
      <c r="E46" s="311"/>
      <c r="F46" s="311"/>
      <c r="G46" s="311"/>
      <c r="H46" s="311"/>
      <c r="I46" s="311"/>
    </row>
    <row r="47" spans="1:9">
      <c r="A47" s="311"/>
      <c r="B47" s="311"/>
      <c r="C47" s="311"/>
      <c r="D47" s="311"/>
      <c r="E47" s="311"/>
      <c r="F47" s="311"/>
      <c r="G47" s="311"/>
      <c r="H47" s="311"/>
      <c r="I47" s="311"/>
    </row>
    <row r="48" spans="1:9">
      <c r="A48" s="311"/>
      <c r="B48" s="311"/>
      <c r="C48" s="311"/>
      <c r="D48" s="311"/>
      <c r="E48" s="311"/>
      <c r="F48" s="311"/>
      <c r="G48" s="311"/>
      <c r="H48" s="311"/>
      <c r="I48" s="311"/>
    </row>
    <row r="49" spans="1:9">
      <c r="A49" s="311"/>
      <c r="B49" s="311"/>
      <c r="C49" s="311"/>
      <c r="D49" s="311"/>
      <c r="E49" s="311"/>
      <c r="F49" s="311"/>
      <c r="G49" s="311"/>
      <c r="H49" s="311"/>
      <c r="I49" s="311"/>
    </row>
    <row r="50" spans="1:9">
      <c r="A50" s="311"/>
      <c r="B50" s="311"/>
      <c r="C50" s="311"/>
      <c r="D50" s="311"/>
      <c r="E50" s="311"/>
      <c r="F50" s="311"/>
      <c r="G50" s="311"/>
      <c r="H50" s="311"/>
      <c r="I50" s="311"/>
    </row>
    <row r="51" spans="1:9">
      <c r="A51" s="311"/>
      <c r="B51" s="311"/>
      <c r="C51" s="311"/>
      <c r="D51" s="311"/>
      <c r="E51" s="311"/>
      <c r="F51" s="311"/>
      <c r="G51" s="311"/>
      <c r="H51" s="311"/>
      <c r="I51" s="311"/>
    </row>
    <row r="52" spans="1:9">
      <c r="A52" s="311"/>
      <c r="B52" s="311"/>
      <c r="C52" s="311"/>
      <c r="D52" s="311"/>
      <c r="E52" s="311"/>
      <c r="F52" s="311"/>
      <c r="G52" s="311"/>
      <c r="H52" s="311"/>
      <c r="I52" s="311"/>
    </row>
    <row r="53" spans="1:9">
      <c r="A53" s="311"/>
      <c r="B53" s="311"/>
      <c r="C53" s="311"/>
      <c r="D53" s="311"/>
      <c r="E53" s="311"/>
      <c r="F53" s="311"/>
      <c r="G53" s="311"/>
      <c r="H53" s="311"/>
      <c r="I53" s="311"/>
    </row>
    <row r="54" spans="1:9">
      <c r="A54" s="311"/>
      <c r="B54" s="311"/>
      <c r="C54" s="311"/>
      <c r="D54" s="311"/>
      <c r="E54" s="311"/>
      <c r="F54" s="311"/>
      <c r="G54" s="311"/>
      <c r="H54" s="311"/>
      <c r="I54" s="311"/>
    </row>
    <row r="55" spans="1:9">
      <c r="A55" s="311"/>
      <c r="B55" s="311"/>
      <c r="C55" s="311"/>
      <c r="D55" s="311"/>
      <c r="E55" s="311"/>
      <c r="F55" s="311"/>
      <c r="G55" s="311"/>
      <c r="H55" s="311"/>
      <c r="I55" s="311"/>
    </row>
    <row r="56" spans="1:9">
      <c r="A56" s="311"/>
      <c r="B56" s="311"/>
      <c r="C56" s="311"/>
      <c r="D56" s="311"/>
      <c r="E56" s="311"/>
      <c r="F56" s="311"/>
      <c r="G56" s="311"/>
      <c r="H56" s="311"/>
      <c r="I56" s="311"/>
    </row>
    <row r="57" spans="1:9">
      <c r="A57" s="311"/>
      <c r="B57" s="311"/>
      <c r="C57" s="311"/>
      <c r="D57" s="311"/>
      <c r="E57" s="311"/>
      <c r="F57" s="311"/>
      <c r="G57" s="311"/>
      <c r="H57" s="311"/>
      <c r="I57" s="311"/>
    </row>
    <row r="58" spans="1:9">
      <c r="A58" s="311"/>
      <c r="B58" s="311"/>
      <c r="C58" s="311"/>
      <c r="D58" s="311"/>
      <c r="E58" s="311"/>
      <c r="F58" s="315"/>
      <c r="G58" s="311"/>
      <c r="H58" s="311"/>
      <c r="I58" s="311"/>
    </row>
    <row r="59" spans="1:9">
      <c r="A59" s="311"/>
      <c r="B59" s="311"/>
      <c r="C59" s="311"/>
      <c r="D59" s="311"/>
      <c r="E59" s="311"/>
      <c r="F59" s="311"/>
      <c r="G59" s="311"/>
      <c r="H59" s="311"/>
      <c r="I59" s="311"/>
    </row>
    <row r="60" spans="1:9">
      <c r="A60" s="311"/>
      <c r="B60" s="311"/>
      <c r="C60" s="311"/>
      <c r="D60" s="311"/>
      <c r="E60" s="311"/>
      <c r="F60" s="316"/>
      <c r="G60" s="311"/>
      <c r="H60" s="311"/>
      <c r="I60" s="311"/>
    </row>
    <row r="61" spans="1:9">
      <c r="A61" s="311"/>
      <c r="B61" s="311"/>
      <c r="C61" s="311"/>
      <c r="D61" s="311"/>
      <c r="E61" s="311"/>
      <c r="F61" s="311"/>
      <c r="G61" s="311"/>
      <c r="H61" s="311"/>
      <c r="I61" s="311"/>
    </row>
    <row r="62" spans="1:9">
      <c r="A62" s="311"/>
      <c r="B62" s="311"/>
      <c r="C62" s="311"/>
      <c r="D62" s="311"/>
      <c r="E62" s="311"/>
      <c r="F62" s="311"/>
      <c r="G62" s="311"/>
      <c r="H62" s="311"/>
      <c r="I62" s="311"/>
    </row>
    <row r="63" spans="1:9">
      <c r="A63" s="311"/>
      <c r="B63" s="311"/>
      <c r="C63" s="311"/>
      <c r="D63" s="311"/>
      <c r="E63" s="311"/>
      <c r="F63" s="311"/>
      <c r="G63" s="311"/>
      <c r="H63" s="311"/>
      <c r="I63" s="311"/>
    </row>
    <row r="64" spans="1:9">
      <c r="A64" s="311"/>
      <c r="B64" s="311"/>
      <c r="C64" s="311"/>
      <c r="D64" s="311"/>
      <c r="E64" s="311"/>
      <c r="F64" s="311"/>
      <c r="G64" s="311"/>
      <c r="H64" s="311"/>
      <c r="I64" s="311"/>
    </row>
    <row r="65" spans="1:9">
      <c r="A65" s="311"/>
      <c r="B65" s="311"/>
      <c r="C65" s="311"/>
      <c r="D65" s="311"/>
      <c r="E65" s="311"/>
      <c r="F65" s="311"/>
      <c r="G65" s="311"/>
      <c r="H65" s="311"/>
      <c r="I65" s="311"/>
    </row>
    <row r="66" spans="1:9">
      <c r="A66" s="311"/>
      <c r="B66" s="311"/>
      <c r="C66" s="311"/>
      <c r="D66" s="311"/>
      <c r="E66" s="311"/>
      <c r="F66" s="311"/>
      <c r="G66" s="311"/>
      <c r="H66" s="311"/>
      <c r="I66" s="311"/>
    </row>
  </sheetData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48"/>
  <sheetViews>
    <sheetView tabSelected="1" topLeftCell="A19" zoomScaleNormal="100" workbookViewId="0">
      <selection activeCell="J36" sqref="J36"/>
    </sheetView>
  </sheetViews>
  <sheetFormatPr baseColWidth="10" defaultColWidth="11.42578125" defaultRowHeight="15"/>
  <cols>
    <col min="1" max="1" width="14" style="209" customWidth="1"/>
    <col min="2" max="16384" width="11.42578125" style="209"/>
  </cols>
  <sheetData>
    <row r="8" spans="2:2">
      <c r="B8" s="210" t="s">
        <v>320</v>
      </c>
    </row>
    <row r="9" spans="2:2">
      <c r="B9" s="210" t="s">
        <v>234</v>
      </c>
    </row>
    <row r="28" spans="1:2">
      <c r="B28" s="188" t="s">
        <v>321</v>
      </c>
    </row>
    <row r="30" spans="1:2" ht="15.75" thickBot="1"/>
    <row r="31" spans="1:2">
      <c r="A31" s="361">
        <v>2022</v>
      </c>
      <c r="B31" s="362"/>
    </row>
    <row r="32" spans="1:2">
      <c r="A32" s="319" t="s">
        <v>314</v>
      </c>
      <c r="B32" s="320">
        <v>12.63</v>
      </c>
    </row>
    <row r="33" spans="1:2">
      <c r="A33" s="319" t="s">
        <v>315</v>
      </c>
      <c r="B33" s="320">
        <v>13.4</v>
      </c>
    </row>
    <row r="34" spans="1:2">
      <c r="A34" s="319" t="s">
        <v>316</v>
      </c>
      <c r="B34" s="320">
        <v>15</v>
      </c>
    </row>
    <row r="35" spans="1:2">
      <c r="A35" s="319" t="s">
        <v>317</v>
      </c>
      <c r="B35" s="320">
        <v>17.2</v>
      </c>
    </row>
    <row r="36" spans="1:2">
      <c r="A36" s="319" t="s">
        <v>318</v>
      </c>
      <c r="B36" s="320">
        <v>55.58</v>
      </c>
    </row>
    <row r="37" spans="1:2">
      <c r="A37" s="319" t="s">
        <v>319</v>
      </c>
      <c r="B37" s="320">
        <v>80</v>
      </c>
    </row>
    <row r="38" spans="1:2">
      <c r="A38" s="319" t="s">
        <v>241</v>
      </c>
      <c r="B38" s="320">
        <v>250.69</v>
      </c>
    </row>
    <row r="39" spans="1:2">
      <c r="A39" s="319" t="s">
        <v>242</v>
      </c>
      <c r="B39" s="320">
        <v>327.95</v>
      </c>
    </row>
    <row r="40" spans="1:2">
      <c r="A40" s="319" t="s">
        <v>244</v>
      </c>
      <c r="B40" s="320">
        <v>498</v>
      </c>
    </row>
    <row r="41" spans="1:2">
      <c r="A41" s="319" t="s">
        <v>246</v>
      </c>
      <c r="B41" s="320">
        <v>789.48</v>
      </c>
    </row>
    <row r="42" spans="1:2">
      <c r="A42" s="319" t="s">
        <v>247</v>
      </c>
      <c r="B42" s="320">
        <v>1620.46</v>
      </c>
    </row>
    <row r="43" spans="1:2">
      <c r="A43" s="319" t="s">
        <v>249</v>
      </c>
      <c r="B43" s="320">
        <v>2168.02</v>
      </c>
    </row>
    <row r="44" spans="1:2">
      <c r="A44" s="319" t="s">
        <v>251</v>
      </c>
      <c r="B44" s="320">
        <v>4659</v>
      </c>
    </row>
    <row r="45" spans="1:2">
      <c r="A45" s="319" t="s">
        <v>253</v>
      </c>
      <c r="B45" s="320">
        <v>5420.7</v>
      </c>
    </row>
    <row r="46" spans="1:2">
      <c r="A46" s="319" t="s">
        <v>255</v>
      </c>
      <c r="B46" s="320">
        <v>7854.9</v>
      </c>
    </row>
    <row r="47" spans="1:2" ht="15.75" thickBot="1">
      <c r="A47" s="321" t="s">
        <v>257</v>
      </c>
      <c r="B47" s="318">
        <v>13183.61</v>
      </c>
    </row>
    <row r="48" spans="1:2">
      <c r="A48" s="317"/>
      <c r="B48" s="317"/>
    </row>
  </sheetData>
  <mergeCells count="1">
    <mergeCell ref="A31:B31"/>
  </mergeCells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J86"/>
  <sheetViews>
    <sheetView topLeftCell="A31" zoomScale="113" zoomScaleNormal="100" workbookViewId="0">
      <selection activeCell="H47" sqref="H47"/>
    </sheetView>
  </sheetViews>
  <sheetFormatPr baseColWidth="10" defaultColWidth="10.7109375" defaultRowHeight="12.75"/>
  <cols>
    <col min="3" max="7" width="11.42578125" style="1" customWidth="1"/>
    <col min="9" max="9" width="12.5703125" customWidth="1"/>
  </cols>
  <sheetData>
    <row r="9" spans="2:2" ht="15">
      <c r="B9" s="210" t="s">
        <v>266</v>
      </c>
    </row>
    <row r="10" spans="2:2" ht="15">
      <c r="B10" s="210" t="s">
        <v>267</v>
      </c>
    </row>
    <row r="32" spans="2:10">
      <c r="B32" s="188" t="s">
        <v>321</v>
      </c>
      <c r="G32" s="219"/>
      <c r="H32" s="220"/>
      <c r="I32" s="220"/>
      <c r="J32" s="220"/>
    </row>
    <row r="33" spans="1:10">
      <c r="G33" s="219"/>
      <c r="H33" s="220"/>
      <c r="I33" s="220"/>
      <c r="J33" s="220"/>
    </row>
    <row r="34" spans="1:10" s="209" customFormat="1" ht="15">
      <c r="A34" s="212"/>
      <c r="G34" s="317"/>
      <c r="H34" s="317"/>
      <c r="I34" s="328" t="s">
        <v>258</v>
      </c>
      <c r="J34" s="317"/>
    </row>
    <row r="35" spans="1:10" s="209" customFormat="1" ht="15.75" thickBot="1">
      <c r="B35" s="213"/>
      <c r="F35" s="211"/>
      <c r="G35" s="317" t="s">
        <v>57</v>
      </c>
      <c r="H35" s="317"/>
      <c r="I35" s="329">
        <f>F37/B37-1</f>
        <v>1.0042372881355899E-2</v>
      </c>
      <c r="J35" s="317"/>
    </row>
    <row r="36" spans="1:10" s="209" customFormat="1" ht="15">
      <c r="A36" s="325">
        <v>2021</v>
      </c>
      <c r="B36" s="324" t="s">
        <v>259</v>
      </c>
      <c r="C36" s="211"/>
      <c r="D36" s="211"/>
      <c r="E36" s="325">
        <v>2022</v>
      </c>
      <c r="F36" s="324" t="s">
        <v>259</v>
      </c>
      <c r="G36" s="330"/>
      <c r="H36" s="317"/>
      <c r="I36" s="317"/>
      <c r="J36" s="317"/>
    </row>
    <row r="37" spans="1:10" s="209" customFormat="1" ht="15">
      <c r="A37" s="319" t="s">
        <v>252</v>
      </c>
      <c r="B37" s="320">
        <v>708</v>
      </c>
      <c r="C37" s="214"/>
      <c r="E37" s="319" t="s">
        <v>252</v>
      </c>
      <c r="F37" s="320">
        <v>715.11</v>
      </c>
      <c r="G37" s="331">
        <f>(F37+F38+F39+F40)/F52</f>
        <v>0.92799414478353448</v>
      </c>
      <c r="H37" s="332" t="s">
        <v>45</v>
      </c>
      <c r="I37" s="333">
        <v>94.5</v>
      </c>
      <c r="J37" s="317"/>
    </row>
    <row r="38" spans="1:10" s="209" customFormat="1" ht="15">
      <c r="A38" s="319" t="s">
        <v>248</v>
      </c>
      <c r="B38" s="320">
        <v>521.15</v>
      </c>
      <c r="E38" s="319" t="s">
        <v>248</v>
      </c>
      <c r="F38" s="320">
        <v>622.83000000000004</v>
      </c>
      <c r="G38" s="317"/>
      <c r="H38" s="334" t="s">
        <v>241</v>
      </c>
      <c r="I38" s="335">
        <v>24.76</v>
      </c>
      <c r="J38" s="317"/>
    </row>
    <row r="39" spans="1:10" s="209" customFormat="1" ht="15">
      <c r="A39" s="319" t="s">
        <v>250</v>
      </c>
      <c r="B39" s="320">
        <v>449.67</v>
      </c>
      <c r="E39" s="319" t="s">
        <v>250</v>
      </c>
      <c r="F39" s="320">
        <v>448.87</v>
      </c>
      <c r="G39" s="317"/>
      <c r="H39" s="334" t="s">
        <v>260</v>
      </c>
      <c r="I39" s="335">
        <v>43.07</v>
      </c>
      <c r="J39" s="317"/>
    </row>
    <row r="40" spans="1:10" s="209" customFormat="1" ht="15">
      <c r="A40" s="319" t="s">
        <v>247</v>
      </c>
      <c r="B40" s="320">
        <v>313.86</v>
      </c>
      <c r="E40" s="319" t="s">
        <v>247</v>
      </c>
      <c r="F40" s="320">
        <v>305.26</v>
      </c>
      <c r="G40" s="317"/>
      <c r="H40" s="334" t="s">
        <v>247</v>
      </c>
      <c r="I40" s="335">
        <v>305.26</v>
      </c>
      <c r="J40" s="317"/>
    </row>
    <row r="41" spans="1:10" s="209" customFormat="1" ht="15">
      <c r="A41" s="319" t="s">
        <v>261</v>
      </c>
      <c r="B41" s="320">
        <v>43.24</v>
      </c>
      <c r="E41" s="319" t="s">
        <v>261</v>
      </c>
      <c r="F41" s="320">
        <v>43.07</v>
      </c>
      <c r="G41" s="317"/>
      <c r="H41" s="334" t="s">
        <v>251</v>
      </c>
      <c r="I41" s="335">
        <v>448.87</v>
      </c>
      <c r="J41" s="317"/>
    </row>
    <row r="42" spans="1:10" s="209" customFormat="1" ht="15">
      <c r="A42" s="319" t="s">
        <v>241</v>
      </c>
      <c r="B42" s="320">
        <v>26.03</v>
      </c>
      <c r="E42" s="319" t="s">
        <v>241</v>
      </c>
      <c r="F42" s="320">
        <v>24.76</v>
      </c>
      <c r="G42" s="317"/>
      <c r="H42" s="334" t="s">
        <v>249</v>
      </c>
      <c r="I42" s="335">
        <v>622.83000000000004</v>
      </c>
      <c r="J42" s="317"/>
    </row>
    <row r="43" spans="1:10" s="209" customFormat="1" ht="15">
      <c r="A43" s="319" t="s">
        <v>245</v>
      </c>
      <c r="B43" s="320">
        <v>23.29</v>
      </c>
      <c r="E43" s="319" t="s">
        <v>245</v>
      </c>
      <c r="F43" s="320">
        <v>24.29</v>
      </c>
      <c r="G43" s="317"/>
      <c r="H43" s="336" t="s">
        <v>253</v>
      </c>
      <c r="I43" s="337">
        <v>715.11</v>
      </c>
      <c r="J43" s="317"/>
    </row>
    <row r="44" spans="1:10" s="209" customFormat="1" ht="15">
      <c r="A44" s="319" t="s">
        <v>256</v>
      </c>
      <c r="B44" s="320">
        <v>28.6</v>
      </c>
      <c r="E44" s="319" t="s">
        <v>256</v>
      </c>
      <c r="F44" s="320">
        <v>23.49</v>
      </c>
      <c r="G44" s="317"/>
      <c r="H44" s="317"/>
      <c r="I44" s="317"/>
      <c r="J44" s="317"/>
    </row>
    <row r="45" spans="1:10" s="209" customFormat="1" ht="15">
      <c r="A45" s="319" t="s">
        <v>254</v>
      </c>
      <c r="B45" s="320">
        <v>22.02</v>
      </c>
      <c r="E45" s="319" t="s">
        <v>254</v>
      </c>
      <c r="F45" s="320">
        <v>15.68</v>
      </c>
      <c r="G45" s="317"/>
      <c r="H45" s="317"/>
      <c r="I45" s="317"/>
      <c r="J45" s="317"/>
    </row>
    <row r="46" spans="1:10" s="209" customFormat="1" ht="15">
      <c r="A46" s="319" t="s">
        <v>262</v>
      </c>
      <c r="B46" s="320">
        <v>13.07</v>
      </c>
      <c r="E46" s="319" t="s">
        <v>262</v>
      </c>
      <c r="F46" s="320">
        <v>14.34</v>
      </c>
    </row>
    <row r="47" spans="1:10" s="209" customFormat="1" ht="15">
      <c r="A47" s="319" t="s">
        <v>263</v>
      </c>
      <c r="B47" s="320">
        <v>7.21</v>
      </c>
      <c r="E47" s="319" t="s">
        <v>263</v>
      </c>
      <c r="F47" s="320">
        <v>7.97</v>
      </c>
    </row>
    <row r="48" spans="1:10" s="209" customFormat="1" ht="15">
      <c r="A48" s="319" t="s">
        <v>264</v>
      </c>
      <c r="B48" s="320">
        <v>5.81</v>
      </c>
      <c r="E48" s="319" t="s">
        <v>264</v>
      </c>
      <c r="F48" s="320">
        <v>5.96</v>
      </c>
      <c r="G48" s="215"/>
    </row>
    <row r="49" spans="1:6" s="209" customFormat="1" ht="15">
      <c r="A49" s="319" t="s">
        <v>240</v>
      </c>
      <c r="B49" s="320">
        <v>2.76</v>
      </c>
      <c r="E49" s="319" t="s">
        <v>240</v>
      </c>
      <c r="F49" s="320">
        <v>2.23</v>
      </c>
    </row>
    <row r="50" spans="1:6" s="209" customFormat="1" ht="15">
      <c r="A50" s="319" t="s">
        <v>265</v>
      </c>
      <c r="B50" s="320">
        <v>0.28000000000000003</v>
      </c>
      <c r="E50" s="319" t="s">
        <v>265</v>
      </c>
      <c r="F50" s="320">
        <v>0.33</v>
      </c>
    </row>
    <row r="51" spans="1:6" s="209" customFormat="1" ht="15.75" thickBot="1">
      <c r="A51" s="319" t="s">
        <v>239</v>
      </c>
      <c r="B51" s="320">
        <v>0.19</v>
      </c>
      <c r="E51" s="322" t="s">
        <v>239</v>
      </c>
      <c r="F51" s="323">
        <v>0.21</v>
      </c>
    </row>
    <row r="52" spans="1:6" s="209" customFormat="1" ht="15.75" thickBot="1">
      <c r="A52" s="326" t="s">
        <v>57</v>
      </c>
      <c r="B52" s="327">
        <f>SUM(B37:B51)</f>
        <v>2165.1800000000007</v>
      </c>
      <c r="C52" s="216"/>
      <c r="D52" s="216"/>
      <c r="E52" s="326" t="s">
        <v>57</v>
      </c>
      <c r="F52" s="327">
        <f>SUM(F37:F51)</f>
        <v>2254.3999999999996</v>
      </c>
    </row>
    <row r="53" spans="1:6" s="209" customFormat="1" ht="15"/>
    <row r="54" spans="1:6" s="209" customFormat="1" ht="15"/>
    <row r="55" spans="1:6" s="209" customFormat="1" ht="15"/>
    <row r="56" spans="1:6" s="209" customFormat="1" ht="15">
      <c r="A56" s="212" t="s">
        <v>268</v>
      </c>
    </row>
    <row r="57" spans="1:6">
      <c r="B57" s="213" t="s">
        <v>259</v>
      </c>
    </row>
    <row r="58" spans="1:6">
      <c r="A58" s="213">
        <v>2021</v>
      </c>
      <c r="B58" s="1" t="s">
        <v>182</v>
      </c>
      <c r="C58" s="1" t="s">
        <v>269</v>
      </c>
      <c r="D58" s="1" t="s">
        <v>270</v>
      </c>
    </row>
    <row r="59" spans="1:6" ht="15">
      <c r="A59" s="1" t="s">
        <v>252</v>
      </c>
      <c r="B59" s="1">
        <v>951.65</v>
      </c>
      <c r="C59" s="1">
        <f>B37</f>
        <v>708</v>
      </c>
      <c r="D59" s="1">
        <f>B59-B37</f>
        <v>243.64999999999998</v>
      </c>
      <c r="E59" s="209"/>
    </row>
    <row r="60" spans="1:6" ht="15">
      <c r="A60" s="1" t="s">
        <v>248</v>
      </c>
      <c r="B60" s="1">
        <v>560.29999999999995</v>
      </c>
      <c r="C60" s="1">
        <f>B38</f>
        <v>521.15</v>
      </c>
      <c r="D60" s="1">
        <f>B60-B38</f>
        <v>39.149999999999977</v>
      </c>
      <c r="E60" s="209"/>
    </row>
    <row r="61" spans="1:6" ht="15">
      <c r="A61" s="1" t="s">
        <v>250</v>
      </c>
      <c r="B61" s="1">
        <v>477.1</v>
      </c>
      <c r="C61" s="1">
        <f>B39</f>
        <v>449.67</v>
      </c>
      <c r="D61" s="1">
        <f>B61-B39</f>
        <v>27.430000000000007</v>
      </c>
      <c r="E61" s="209"/>
    </row>
    <row r="62" spans="1:6" ht="15">
      <c r="A62" s="1" t="s">
        <v>254</v>
      </c>
      <c r="B62" s="1">
        <v>419.7</v>
      </c>
      <c r="C62" s="1">
        <f>B45</f>
        <v>22.02</v>
      </c>
      <c r="D62" s="1">
        <f>B62-B45</f>
        <v>397.68</v>
      </c>
      <c r="E62" s="209"/>
    </row>
    <row r="63" spans="1:6" ht="15">
      <c r="A63" s="1" t="s">
        <v>247</v>
      </c>
      <c r="B63" s="1">
        <v>346.37</v>
      </c>
      <c r="C63" s="1">
        <f>B40</f>
        <v>313.86</v>
      </c>
      <c r="D63" s="1">
        <f>B63-B40</f>
        <v>32.509999999999991</v>
      </c>
      <c r="E63" s="209"/>
    </row>
    <row r="64" spans="1:6" ht="15">
      <c r="A64" s="1" t="s">
        <v>241</v>
      </c>
      <c r="B64" s="1">
        <v>73.930000000000007</v>
      </c>
      <c r="C64" s="1">
        <f>B42</f>
        <v>26.03</v>
      </c>
      <c r="D64" s="1">
        <f>B64-B42</f>
        <v>47.900000000000006</v>
      </c>
      <c r="E64" s="209"/>
    </row>
    <row r="65" spans="1:7" ht="15">
      <c r="A65" s="1" t="s">
        <v>245</v>
      </c>
      <c r="B65" s="1">
        <v>70.37</v>
      </c>
      <c r="C65" s="1">
        <f>B43</f>
        <v>23.29</v>
      </c>
      <c r="D65" s="1">
        <f>B65-B43</f>
        <v>47.080000000000005</v>
      </c>
      <c r="E65" s="209"/>
    </row>
    <row r="66" spans="1:7" ht="15">
      <c r="A66" s="1" t="s">
        <v>261</v>
      </c>
      <c r="B66" s="1">
        <v>44.45</v>
      </c>
      <c r="C66" s="1">
        <f>B41</f>
        <v>43.24</v>
      </c>
      <c r="D66" s="1">
        <f>B66-B41</f>
        <v>1.2100000000000009</v>
      </c>
      <c r="E66" s="209"/>
    </row>
    <row r="67" spans="1:7" ht="15">
      <c r="A67" s="1" t="s">
        <v>243</v>
      </c>
      <c r="B67" s="1">
        <v>35.86</v>
      </c>
      <c r="D67" s="1">
        <f>B67</f>
        <v>35.86</v>
      </c>
      <c r="E67" s="209"/>
    </row>
    <row r="68" spans="1:7" ht="15">
      <c r="A68" s="1" t="s">
        <v>263</v>
      </c>
      <c r="B68" s="1">
        <v>11.44</v>
      </c>
      <c r="D68" s="209"/>
      <c r="E68" s="209"/>
    </row>
    <row r="69" spans="1:7" ht="15">
      <c r="A69" s="1" t="s">
        <v>264</v>
      </c>
      <c r="B69" s="1">
        <v>10.81</v>
      </c>
      <c r="D69" s="209"/>
      <c r="E69" s="209"/>
    </row>
    <row r="70" spans="1:7" ht="15">
      <c r="A70" s="1" t="s">
        <v>239</v>
      </c>
      <c r="B70" s="1">
        <v>10.39</v>
      </c>
      <c r="D70" s="209"/>
      <c r="E70" s="209"/>
    </row>
    <row r="71" spans="1:7" ht="15">
      <c r="A71" s="1" t="s">
        <v>240</v>
      </c>
      <c r="B71" s="1">
        <v>5</v>
      </c>
      <c r="D71" s="209"/>
      <c r="E71" s="209"/>
    </row>
    <row r="72" spans="1:7" ht="15">
      <c r="A72" s="1" t="s">
        <v>236</v>
      </c>
      <c r="B72" s="1">
        <v>1.86</v>
      </c>
      <c r="D72" s="209"/>
      <c r="E72" s="209"/>
    </row>
    <row r="73" spans="1:7" ht="15">
      <c r="A73" s="1" t="s">
        <v>238</v>
      </c>
      <c r="B73" s="1">
        <v>1.58</v>
      </c>
      <c r="D73" s="209"/>
      <c r="E73" s="209"/>
    </row>
    <row r="74" spans="1:7" ht="15">
      <c r="A74" s="1" t="s">
        <v>271</v>
      </c>
      <c r="B74" s="1">
        <v>0.65</v>
      </c>
      <c r="D74" s="209"/>
      <c r="E74" s="209"/>
    </row>
    <row r="75" spans="1:7">
      <c r="A75" s="1" t="s">
        <v>272</v>
      </c>
      <c r="B75" s="1">
        <v>0.51</v>
      </c>
    </row>
    <row r="76" spans="1:7">
      <c r="A76" s="1" t="s">
        <v>273</v>
      </c>
      <c r="B76" s="1">
        <v>0.11</v>
      </c>
    </row>
    <row r="77" spans="1:7">
      <c r="A77" s="1" t="s">
        <v>274</v>
      </c>
      <c r="B77" s="1">
        <v>0</v>
      </c>
    </row>
    <row r="78" spans="1:7">
      <c r="A78" s="1" t="s">
        <v>275</v>
      </c>
      <c r="B78" s="1">
        <v>0</v>
      </c>
      <c r="G78" s="1" t="s">
        <v>276</v>
      </c>
    </row>
    <row r="79" spans="1:7">
      <c r="A79" s="1" t="s">
        <v>277</v>
      </c>
      <c r="B79" s="1">
        <v>0</v>
      </c>
    </row>
    <row r="80" spans="1:7">
      <c r="A80" s="1" t="s">
        <v>278</v>
      </c>
      <c r="B80" s="1">
        <v>0</v>
      </c>
    </row>
    <row r="81" spans="1:4">
      <c r="A81" s="1" t="s">
        <v>265</v>
      </c>
      <c r="B81" s="1">
        <v>0</v>
      </c>
    </row>
    <row r="82" spans="1:4">
      <c r="A82" s="1" t="s">
        <v>235</v>
      </c>
      <c r="B82" s="1">
        <v>0</v>
      </c>
    </row>
    <row r="83" spans="1:4">
      <c r="A83" s="1" t="s">
        <v>279</v>
      </c>
      <c r="B83" s="1">
        <v>0</v>
      </c>
    </row>
    <row r="84" spans="1:4">
      <c r="A84" s="1" t="s">
        <v>237</v>
      </c>
      <c r="B84" s="1">
        <v>0</v>
      </c>
    </row>
    <row r="85" spans="1:4">
      <c r="A85" s="1" t="s">
        <v>280</v>
      </c>
      <c r="B85" s="1">
        <v>0</v>
      </c>
    </row>
    <row r="86" spans="1:4">
      <c r="B86" s="1">
        <f>SUM(B59:B85)</f>
        <v>3022.0799999999995</v>
      </c>
      <c r="C86" s="1">
        <f>SUM(C59:C85)</f>
        <v>2107.2600000000002</v>
      </c>
      <c r="D86" s="1">
        <f>SUM(D59:D85)</f>
        <v>872.47</v>
      </c>
    </row>
  </sheetData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X57"/>
  <sheetViews>
    <sheetView topLeftCell="A35" zoomScaleNormal="100" workbookViewId="0">
      <selection activeCell="B60" sqref="B60"/>
    </sheetView>
  </sheetViews>
  <sheetFormatPr baseColWidth="10" defaultColWidth="11.42578125" defaultRowHeight="12.75"/>
  <cols>
    <col min="1" max="1" width="62.7109375" style="102" customWidth="1"/>
    <col min="2" max="2" width="11.42578125" style="102"/>
    <col min="3" max="3" width="12.42578125" style="102" customWidth="1"/>
    <col min="4" max="4" width="11.42578125" style="102"/>
    <col min="5" max="5" width="9.85546875" style="102" customWidth="1"/>
    <col min="6" max="6" width="13.28515625" style="102" customWidth="1"/>
    <col min="7" max="16384" width="11.42578125" style="102"/>
  </cols>
  <sheetData>
    <row r="13" spans="1:24" ht="12.75" customHeight="1">
      <c r="A13" s="338" t="s">
        <v>14</v>
      </c>
      <c r="B13" s="338">
        <v>2000</v>
      </c>
      <c r="C13" s="338">
        <v>2001</v>
      </c>
      <c r="D13" s="338">
        <v>2002</v>
      </c>
      <c r="E13" s="338">
        <v>2003</v>
      </c>
      <c r="F13" s="338">
        <v>2004</v>
      </c>
      <c r="G13" s="338">
        <v>2005</v>
      </c>
      <c r="H13" s="338">
        <v>2006</v>
      </c>
      <c r="I13" s="338">
        <v>2007</v>
      </c>
      <c r="J13" s="338">
        <v>2008</v>
      </c>
      <c r="K13" s="338">
        <v>2009</v>
      </c>
      <c r="L13" s="338">
        <v>2010</v>
      </c>
      <c r="M13" s="338">
        <v>2011</v>
      </c>
      <c r="N13" s="338">
        <v>2012</v>
      </c>
      <c r="O13" s="338">
        <v>2013</v>
      </c>
      <c r="P13" s="338">
        <v>2014</v>
      </c>
      <c r="Q13" s="338">
        <v>2015</v>
      </c>
      <c r="R13" s="338">
        <v>2016</v>
      </c>
      <c r="S13" s="338">
        <v>2017</v>
      </c>
      <c r="T13" s="338">
        <v>2018</v>
      </c>
      <c r="U13" s="338">
        <v>2019</v>
      </c>
      <c r="V13" s="338">
        <v>2020</v>
      </c>
      <c r="W13" s="338">
        <v>2021</v>
      </c>
      <c r="X13" s="338">
        <v>2022</v>
      </c>
    </row>
    <row r="14" spans="1:24" ht="12.75" customHeight="1">
      <c r="A14" s="339" t="s">
        <v>87</v>
      </c>
      <c r="B14" s="103">
        <v>359842</v>
      </c>
      <c r="C14" s="103">
        <v>386257</v>
      </c>
      <c r="D14" s="103">
        <v>397257</v>
      </c>
      <c r="E14" s="103">
        <v>402282</v>
      </c>
      <c r="F14" s="103">
        <v>417277</v>
      </c>
      <c r="G14" s="103">
        <v>434898</v>
      </c>
      <c r="H14" s="103">
        <v>431140</v>
      </c>
      <c r="I14" s="103">
        <v>419679</v>
      </c>
      <c r="J14" s="103">
        <v>417190</v>
      </c>
      <c r="K14" s="103">
        <v>428430</v>
      </c>
      <c r="L14" s="103">
        <v>454051</v>
      </c>
      <c r="M14" s="103">
        <v>485835</v>
      </c>
      <c r="N14" s="103">
        <v>486650</v>
      </c>
      <c r="O14" s="103">
        <v>485627</v>
      </c>
      <c r="P14" s="103">
        <v>463772</v>
      </c>
      <c r="Q14" s="103">
        <v>505359</v>
      </c>
      <c r="R14" s="103">
        <v>632462</v>
      </c>
      <c r="S14" s="103">
        <v>652740</v>
      </c>
      <c r="T14" s="103">
        <v>652963</v>
      </c>
      <c r="U14" s="339">
        <v>673230</v>
      </c>
      <c r="V14" s="103">
        <v>679973</v>
      </c>
      <c r="W14" s="103">
        <v>698250</v>
      </c>
      <c r="X14" s="103">
        <v>658790</v>
      </c>
    </row>
    <row r="15" spans="1:24" ht="12.75" customHeight="1">
      <c r="A15" s="339" t="s">
        <v>88</v>
      </c>
      <c r="B15" s="103">
        <v>70710</v>
      </c>
      <c r="C15" s="103">
        <v>72508</v>
      </c>
      <c r="D15" s="103">
        <v>74140</v>
      </c>
      <c r="E15" s="103">
        <v>75140</v>
      </c>
      <c r="F15" s="103">
        <v>77460</v>
      </c>
      <c r="G15" s="103">
        <v>89506</v>
      </c>
      <c r="H15" s="103">
        <v>75118</v>
      </c>
      <c r="I15" s="103">
        <v>72904</v>
      </c>
      <c r="J15" s="103">
        <v>70850</v>
      </c>
      <c r="K15" s="103">
        <v>71275</v>
      </c>
      <c r="L15" s="103">
        <v>75226</v>
      </c>
      <c r="M15" s="103">
        <v>80255</v>
      </c>
      <c r="N15" s="103">
        <v>79730</v>
      </c>
      <c r="O15" s="103">
        <v>79725</v>
      </c>
      <c r="P15" s="103">
        <v>76560</v>
      </c>
      <c r="Q15" s="103">
        <v>83015</v>
      </c>
      <c r="R15" s="103">
        <v>91874</v>
      </c>
      <c r="S15" s="103">
        <v>102755</v>
      </c>
      <c r="T15" s="103">
        <v>105475</v>
      </c>
      <c r="U15" s="339">
        <v>97710</v>
      </c>
      <c r="V15" s="103">
        <v>98152</v>
      </c>
      <c r="W15" s="103">
        <v>160710</v>
      </c>
      <c r="X15" s="103">
        <v>167720</v>
      </c>
    </row>
    <row r="16" spans="1:24" ht="12.75" customHeight="1">
      <c r="A16" s="339" t="s">
        <v>89</v>
      </c>
      <c r="B16" s="103">
        <v>104</v>
      </c>
      <c r="C16" s="103">
        <v>104</v>
      </c>
      <c r="D16" s="103">
        <v>104</v>
      </c>
      <c r="E16" s="103">
        <v>104</v>
      </c>
      <c r="F16" s="103">
        <v>104</v>
      </c>
      <c r="G16" s="103">
        <v>104</v>
      </c>
      <c r="H16" s="103">
        <v>104</v>
      </c>
      <c r="I16" s="103">
        <v>105</v>
      </c>
      <c r="J16" s="103">
        <v>100</v>
      </c>
      <c r="K16" s="103">
        <v>105</v>
      </c>
      <c r="L16" s="103">
        <v>111</v>
      </c>
      <c r="M16" s="103">
        <v>119</v>
      </c>
      <c r="N16" s="103">
        <v>120</v>
      </c>
      <c r="O16" s="103">
        <v>115</v>
      </c>
      <c r="P16" s="103">
        <v>110</v>
      </c>
      <c r="Q16" s="103">
        <v>112</v>
      </c>
      <c r="R16" s="103">
        <v>117</v>
      </c>
      <c r="S16" s="103">
        <v>115</v>
      </c>
      <c r="T16" s="103">
        <v>120</v>
      </c>
      <c r="U16" s="339">
        <v>1480</v>
      </c>
      <c r="V16" s="103">
        <v>1380</v>
      </c>
      <c r="W16" s="103">
        <v>6900</v>
      </c>
      <c r="X16" s="103">
        <v>6890</v>
      </c>
    </row>
    <row r="17" spans="1:24" ht="12.75" customHeight="1">
      <c r="A17" s="339" t="s">
        <v>90</v>
      </c>
      <c r="B17" s="103">
        <v>430656</v>
      </c>
      <c r="C17" s="103">
        <v>458869</v>
      </c>
      <c r="D17" s="103">
        <v>471501</v>
      </c>
      <c r="E17" s="103">
        <v>477526</v>
      </c>
      <c r="F17" s="103">
        <v>494841</v>
      </c>
      <c r="G17" s="103">
        <v>524508</v>
      </c>
      <c r="H17" s="103">
        <v>506362</v>
      </c>
      <c r="I17" s="103">
        <v>492688</v>
      </c>
      <c r="J17" s="103">
        <v>488140</v>
      </c>
      <c r="K17" s="103">
        <v>499810</v>
      </c>
      <c r="L17" s="103">
        <v>529388</v>
      </c>
      <c r="M17" s="103">
        <v>566209</v>
      </c>
      <c r="N17" s="103">
        <v>566500</v>
      </c>
      <c r="O17" s="103">
        <v>565467</v>
      </c>
      <c r="P17" s="103">
        <v>540442</v>
      </c>
      <c r="Q17" s="103">
        <v>588486</v>
      </c>
      <c r="R17" s="103">
        <v>724453</v>
      </c>
      <c r="S17" s="103">
        <v>755610</v>
      </c>
      <c r="T17" s="103">
        <v>758768</v>
      </c>
      <c r="U17" s="339">
        <v>772420</v>
      </c>
      <c r="V17" s="103">
        <v>779505</v>
      </c>
      <c r="W17" s="103">
        <v>865860</v>
      </c>
      <c r="X17" s="103">
        <v>833400</v>
      </c>
    </row>
    <row r="18" spans="1:24" ht="12.75" customHeight="1">
      <c r="A18" s="340" t="s">
        <v>91</v>
      </c>
      <c r="B18" s="104">
        <v>477607</v>
      </c>
      <c r="C18" s="104">
        <v>462520</v>
      </c>
      <c r="D18" s="104">
        <v>459318</v>
      </c>
      <c r="E18" s="104">
        <v>456903</v>
      </c>
      <c r="F18" s="104">
        <v>454463</v>
      </c>
      <c r="G18" s="104">
        <v>452237</v>
      </c>
      <c r="H18" s="104">
        <v>435634</v>
      </c>
      <c r="I18" s="104">
        <v>420951</v>
      </c>
      <c r="J18" s="104">
        <v>451203</v>
      </c>
      <c r="K18" s="104">
        <v>456522</v>
      </c>
      <c r="L18" s="104">
        <v>467044</v>
      </c>
      <c r="M18" s="104">
        <v>453197</v>
      </c>
      <c r="N18" s="104">
        <v>448232</v>
      </c>
      <c r="O18" s="104">
        <v>394125</v>
      </c>
      <c r="P18" s="104">
        <v>386314</v>
      </c>
      <c r="Q18" s="104">
        <v>385673</v>
      </c>
      <c r="R18" s="104">
        <v>386944</v>
      </c>
      <c r="S18" s="104">
        <v>391895</v>
      </c>
      <c r="T18" s="104">
        <v>437765</v>
      </c>
      <c r="U18" s="340"/>
      <c r="V18" s="340"/>
      <c r="W18" s="340"/>
      <c r="X18" s="104">
        <f>'Tableau 1'!C24</f>
        <v>428540</v>
      </c>
    </row>
    <row r="19" spans="1:24" ht="12.75" customHeight="1">
      <c r="A19" s="341" t="s">
        <v>92</v>
      </c>
      <c r="B19" s="342">
        <f t="shared" ref="B19:T19" si="0">B17*100/B18</f>
        <v>90.169532691103768</v>
      </c>
      <c r="C19" s="342">
        <f t="shared" si="0"/>
        <v>99.210628729568455</v>
      </c>
      <c r="D19" s="342">
        <f t="shared" si="0"/>
        <v>102.65241074810915</v>
      </c>
      <c r="E19" s="342">
        <f t="shared" si="0"/>
        <v>104.5136495054749</v>
      </c>
      <c r="F19" s="342">
        <f t="shared" si="0"/>
        <v>108.88477169758595</v>
      </c>
      <c r="G19" s="342">
        <f t="shared" si="0"/>
        <v>115.98077998925342</v>
      </c>
      <c r="H19" s="342">
        <f t="shared" si="0"/>
        <v>116.23564735534876</v>
      </c>
      <c r="I19" s="342">
        <f t="shared" si="0"/>
        <v>117.04165092849287</v>
      </c>
      <c r="J19" s="342">
        <f t="shared" si="0"/>
        <v>108.18633741353671</v>
      </c>
      <c r="K19" s="342">
        <f t="shared" si="0"/>
        <v>109.48212791497453</v>
      </c>
      <c r="L19" s="342">
        <f t="shared" si="0"/>
        <v>113.34863524635794</v>
      </c>
      <c r="M19" s="342">
        <f t="shared" si="0"/>
        <v>124.93661696789697</v>
      </c>
      <c r="N19" s="342">
        <f t="shared" si="0"/>
        <v>126.38544325260133</v>
      </c>
      <c r="O19" s="342">
        <f t="shared" si="0"/>
        <v>143.47402473834444</v>
      </c>
      <c r="P19" s="342">
        <f t="shared" si="0"/>
        <v>139.89707854232569</v>
      </c>
      <c r="Q19" s="342">
        <f t="shared" si="0"/>
        <v>152.5867768809328</v>
      </c>
      <c r="R19" s="342">
        <f t="shared" si="0"/>
        <v>187.22424950380417</v>
      </c>
      <c r="S19" s="342">
        <f t="shared" si="0"/>
        <v>192.80929840901263</v>
      </c>
      <c r="T19" s="342">
        <f t="shared" si="0"/>
        <v>173.32769865110276</v>
      </c>
      <c r="U19" s="342"/>
      <c r="V19" s="342"/>
      <c r="W19" s="342"/>
      <c r="X19" s="342">
        <f>X17*100/X18</f>
        <v>194.47426144583937</v>
      </c>
    </row>
    <row r="21" spans="1:24" ht="12.75" customHeight="1">
      <c r="L21" s="105"/>
      <c r="N21" s="106"/>
    </row>
    <row r="24" spans="1:24" ht="12.75" customHeight="1">
      <c r="M24" s="105"/>
    </row>
    <row r="54" spans="1:1" ht="12.75" customHeight="1">
      <c r="A54" s="18" t="s">
        <v>322</v>
      </c>
    </row>
    <row r="55" spans="1:1" ht="12.75" customHeight="1">
      <c r="A55" s="18" t="s">
        <v>93</v>
      </c>
    </row>
    <row r="57" spans="1:1" ht="12.75" customHeight="1">
      <c r="A57" s="107" t="s">
        <v>94</v>
      </c>
    </row>
  </sheetData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&amp;C&amp;A</oddHeader>
    <oddFooter>&amp;CPage &amp;P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48"/>
  <sheetViews>
    <sheetView topLeftCell="A32" zoomScaleNormal="100" workbookViewId="0">
      <selection activeCell="A25" sqref="A25"/>
    </sheetView>
  </sheetViews>
  <sheetFormatPr baseColWidth="10" defaultColWidth="11.42578125" defaultRowHeight="15"/>
  <cols>
    <col min="1" max="1" width="11.42578125" style="50"/>
    <col min="2" max="4" width="13.85546875" style="50" customWidth="1"/>
    <col min="5" max="6" width="11.42578125" style="50"/>
    <col min="7" max="7" width="17.5703125" style="50" customWidth="1"/>
    <col min="8" max="16384" width="11.42578125" style="50"/>
  </cols>
  <sheetData>
    <row r="8" spans="1:7">
      <c r="A8" s="343" t="s">
        <v>95</v>
      </c>
      <c r="B8" s="344" t="s">
        <v>96</v>
      </c>
      <c r="C8" s="344" t="s">
        <v>97</v>
      </c>
      <c r="D8" s="344" t="s">
        <v>98</v>
      </c>
      <c r="E8" s="344" t="s">
        <v>99</v>
      </c>
      <c r="F8" s="344" t="s">
        <v>100</v>
      </c>
      <c r="G8" s="344" t="s">
        <v>101</v>
      </c>
    </row>
    <row r="9" spans="1:7">
      <c r="A9" s="50" t="s">
        <v>102</v>
      </c>
      <c r="B9" s="108">
        <v>10562274</v>
      </c>
      <c r="C9" s="108">
        <v>10304200</v>
      </c>
      <c r="D9" s="108">
        <v>11261135</v>
      </c>
      <c r="E9" s="108">
        <v>11134885</v>
      </c>
      <c r="F9" s="108">
        <v>11337470</v>
      </c>
      <c r="G9" s="109">
        <f t="shared" ref="G9:G21" si="0">AVERAGE(D9:F9)</f>
        <v>11244496.666666666</v>
      </c>
    </row>
    <row r="10" spans="1:7">
      <c r="A10" s="50" t="s">
        <v>103</v>
      </c>
      <c r="B10" s="108">
        <v>9363056</v>
      </c>
      <c r="C10" s="108">
        <v>9749332</v>
      </c>
      <c r="D10" s="108">
        <v>10848028</v>
      </c>
      <c r="E10" s="108">
        <v>10457414</v>
      </c>
      <c r="F10" s="108">
        <v>10040425</v>
      </c>
      <c r="G10" s="109">
        <f t="shared" si="0"/>
        <v>10448622.333333334</v>
      </c>
    </row>
    <row r="11" spans="1:7">
      <c r="A11" s="50" t="s">
        <v>104</v>
      </c>
      <c r="B11" s="108">
        <v>10170515</v>
      </c>
      <c r="C11" s="108">
        <v>10760659</v>
      </c>
      <c r="D11" s="108">
        <v>10716472</v>
      </c>
      <c r="E11" s="108">
        <v>11072657</v>
      </c>
      <c r="F11" s="108">
        <v>10618132</v>
      </c>
      <c r="G11" s="109">
        <f t="shared" si="0"/>
        <v>10802420.333333334</v>
      </c>
    </row>
    <row r="12" spans="1:7">
      <c r="A12" s="50" t="s">
        <v>105</v>
      </c>
      <c r="B12" s="108">
        <v>9794281</v>
      </c>
      <c r="C12" s="108">
        <v>9926830</v>
      </c>
      <c r="D12" s="108">
        <v>9663012</v>
      </c>
      <c r="E12" s="108">
        <v>10126532</v>
      </c>
      <c r="F12" s="108">
        <v>9421561</v>
      </c>
      <c r="G12" s="109">
        <f t="shared" si="0"/>
        <v>9737035</v>
      </c>
    </row>
    <row r="13" spans="1:7">
      <c r="A13" s="50" t="s">
        <v>106</v>
      </c>
      <c r="B13" s="108">
        <v>8318314</v>
      </c>
      <c r="C13" s="108">
        <v>8329179</v>
      </c>
      <c r="D13" s="108">
        <v>7729259</v>
      </c>
      <c r="E13" s="108">
        <v>8331529</v>
      </c>
      <c r="F13" s="108">
        <v>7867139</v>
      </c>
      <c r="G13" s="109">
        <f t="shared" si="0"/>
        <v>7975975.666666667</v>
      </c>
    </row>
    <row r="14" spans="1:7">
      <c r="A14" s="50" t="s">
        <v>107</v>
      </c>
      <c r="B14" s="108">
        <v>5534684</v>
      </c>
      <c r="C14" s="108">
        <v>5812084</v>
      </c>
      <c r="D14" s="108">
        <v>5344998</v>
      </c>
      <c r="E14" s="108">
        <v>5647635</v>
      </c>
      <c r="F14" s="108">
        <v>5153654</v>
      </c>
      <c r="G14" s="109">
        <f t="shared" si="0"/>
        <v>5382095.666666667</v>
      </c>
    </row>
    <row r="15" spans="1:7">
      <c r="A15" s="50" t="s">
        <v>108</v>
      </c>
      <c r="B15" s="108">
        <v>3458607</v>
      </c>
      <c r="C15" s="108">
        <v>3586771</v>
      </c>
      <c r="D15" s="108">
        <v>3236503</v>
      </c>
      <c r="E15" s="108">
        <v>3389252</v>
      </c>
      <c r="F15" s="108">
        <v>2973791</v>
      </c>
      <c r="G15" s="109">
        <f t="shared" si="0"/>
        <v>3199848.6666666665</v>
      </c>
    </row>
    <row r="16" spans="1:7">
      <c r="A16" s="50" t="s">
        <v>109</v>
      </c>
      <c r="B16" s="108">
        <v>871318</v>
      </c>
      <c r="C16" s="108">
        <v>941538</v>
      </c>
      <c r="D16" s="108">
        <v>760002</v>
      </c>
      <c r="E16" s="108">
        <v>784066</v>
      </c>
      <c r="F16" s="108">
        <v>705339</v>
      </c>
      <c r="G16" s="109">
        <f t="shared" si="0"/>
        <v>749802.33333333337</v>
      </c>
    </row>
    <row r="17" spans="1:7">
      <c r="A17" s="50" t="s">
        <v>110</v>
      </c>
      <c r="B17" s="108">
        <v>38517</v>
      </c>
      <c r="C17" s="108">
        <v>26869</v>
      </c>
      <c r="D17" s="108">
        <v>44925</v>
      </c>
      <c r="E17" s="108">
        <v>39724</v>
      </c>
      <c r="F17" s="108">
        <v>54934</v>
      </c>
      <c r="G17" s="109">
        <f t="shared" si="0"/>
        <v>46527.666666666664</v>
      </c>
    </row>
    <row r="18" spans="1:7">
      <c r="A18" s="50" t="s">
        <v>111</v>
      </c>
      <c r="B18" s="108">
        <v>44079</v>
      </c>
      <c r="C18" s="108">
        <v>48155</v>
      </c>
      <c r="D18" s="108">
        <v>53379</v>
      </c>
      <c r="E18" s="108">
        <v>37993</v>
      </c>
      <c r="F18" s="108">
        <v>54934</v>
      </c>
      <c r="G18" s="109">
        <f t="shared" si="0"/>
        <v>48768.666666666664</v>
      </c>
    </row>
    <row r="19" spans="1:7">
      <c r="A19" s="50" t="s">
        <v>112</v>
      </c>
      <c r="B19" s="108">
        <v>825563</v>
      </c>
      <c r="C19" s="108">
        <v>867878</v>
      </c>
      <c r="D19" s="108">
        <v>1080985</v>
      </c>
      <c r="E19" s="108">
        <v>920370</v>
      </c>
      <c r="F19" s="108">
        <v>853817</v>
      </c>
      <c r="G19" s="109">
        <f t="shared" si="0"/>
        <v>951724</v>
      </c>
    </row>
    <row r="20" spans="1:7">
      <c r="A20" s="50" t="s">
        <v>113</v>
      </c>
      <c r="B20" s="108">
        <v>5998673</v>
      </c>
      <c r="C20" s="108">
        <v>6391002</v>
      </c>
      <c r="D20" s="108">
        <v>6894604</v>
      </c>
      <c r="E20" s="108">
        <v>6607579</v>
      </c>
      <c r="F20" s="108">
        <v>5778274</v>
      </c>
      <c r="G20" s="109">
        <f t="shared" si="0"/>
        <v>6426819</v>
      </c>
    </row>
    <row r="21" spans="1:7">
      <c r="A21" s="50" t="s">
        <v>114</v>
      </c>
      <c r="B21" s="108">
        <v>64979881</v>
      </c>
      <c r="C21" s="108">
        <v>66744497</v>
      </c>
      <c r="D21" s="108">
        <v>67633302</v>
      </c>
      <c r="E21" s="108">
        <v>68549636</v>
      </c>
      <c r="F21" s="108">
        <v>64859470</v>
      </c>
      <c r="G21" s="109">
        <f t="shared" si="0"/>
        <v>67014136</v>
      </c>
    </row>
    <row r="24" spans="1:7">
      <c r="A24" s="345" t="s">
        <v>323</v>
      </c>
    </row>
    <row r="25" spans="1:7">
      <c r="A25" s="110" t="s">
        <v>115</v>
      </c>
    </row>
    <row r="26" spans="1:7">
      <c r="B26" s="109"/>
    </row>
    <row r="27" spans="1:7">
      <c r="B27" s="109"/>
    </row>
    <row r="28" spans="1:7">
      <c r="B28" s="109"/>
    </row>
    <row r="29" spans="1:7">
      <c r="B29" s="109"/>
    </row>
    <row r="30" spans="1:7">
      <c r="B30" s="109"/>
    </row>
    <row r="31" spans="1:7">
      <c r="B31" s="109"/>
    </row>
    <row r="32" spans="1:7">
      <c r="B32" s="109"/>
    </row>
    <row r="33" spans="1:2">
      <c r="B33" s="109"/>
    </row>
    <row r="34" spans="1:2">
      <c r="B34" s="109"/>
    </row>
    <row r="35" spans="1:2">
      <c r="B35" s="109"/>
    </row>
    <row r="36" spans="1:2">
      <c r="B36" s="109"/>
    </row>
    <row r="37" spans="1:2">
      <c r="B37" s="109"/>
    </row>
    <row r="38" spans="1:2">
      <c r="B38" s="109"/>
    </row>
    <row r="39" spans="1:2">
      <c r="B39" s="109"/>
    </row>
    <row r="40" spans="1:2">
      <c r="B40" s="109"/>
    </row>
    <row r="41" spans="1:2">
      <c r="B41" s="109"/>
    </row>
    <row r="42" spans="1:2">
      <c r="B42" s="109"/>
    </row>
    <row r="43" spans="1:2">
      <c r="B43" s="109"/>
    </row>
    <row r="44" spans="1:2">
      <c r="B44" s="109"/>
    </row>
    <row r="48" spans="1:2">
      <c r="A48" s="111" t="s">
        <v>116</v>
      </c>
    </row>
  </sheetData>
  <pageMargins left="0.7" right="0.7" top="0.75" bottom="0.75" header="0.511811023622047" footer="0.511811023622047"/>
  <pageSetup paperSize="9" orientation="portrait" horizontalDpi="300" verticalDpi="300"/>
  <ignoredErrors>
    <ignoredError sqref="B8:F8" numberStoredAsText="1"/>
    <ignoredError sqref="G9:G16 G17:G21" formulaRange="1"/>
  </ignoredError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P75"/>
  <sheetViews>
    <sheetView topLeftCell="A19" zoomScaleNormal="100" workbookViewId="0">
      <selection activeCell="L23" sqref="L23"/>
    </sheetView>
  </sheetViews>
  <sheetFormatPr baseColWidth="10" defaultColWidth="11.42578125" defaultRowHeight="15"/>
  <cols>
    <col min="1" max="1" width="44.42578125" style="198" customWidth="1"/>
    <col min="2" max="16384" width="11.42578125" style="198"/>
  </cols>
  <sheetData>
    <row r="8" spans="1:1">
      <c r="A8" s="301" t="s">
        <v>308</v>
      </c>
    </row>
    <row r="9" spans="1:1">
      <c r="A9" s="18" t="s">
        <v>226</v>
      </c>
    </row>
    <row r="33" spans="1:16">
      <c r="K33" s="306"/>
    </row>
    <row r="34" spans="1:16">
      <c r="B34" s="309">
        <v>2015</v>
      </c>
      <c r="C34" s="309">
        <v>2016</v>
      </c>
      <c r="D34" s="309">
        <v>2017</v>
      </c>
      <c r="E34" s="309">
        <v>2018</v>
      </c>
      <c r="F34" s="309">
        <v>2019</v>
      </c>
      <c r="G34" s="309">
        <v>2020</v>
      </c>
      <c r="H34" s="309">
        <v>2021</v>
      </c>
      <c r="I34" s="309">
        <v>2022</v>
      </c>
      <c r="J34" s="309" t="s">
        <v>209</v>
      </c>
    </row>
    <row r="35" spans="1:16">
      <c r="A35" s="200"/>
    </row>
    <row r="36" spans="1:16">
      <c r="A36" s="199" t="s">
        <v>210</v>
      </c>
      <c r="B36" s="307">
        <v>11064</v>
      </c>
      <c r="C36" s="307">
        <v>13930</v>
      </c>
      <c r="D36" s="307">
        <v>18950</v>
      </c>
      <c r="E36" s="307">
        <v>20533</v>
      </c>
      <c r="F36" s="307">
        <v>21594</v>
      </c>
      <c r="G36" s="307">
        <v>22901</v>
      </c>
      <c r="H36" s="307">
        <v>21899</v>
      </c>
      <c r="I36" s="307">
        <v>19589</v>
      </c>
      <c r="J36" s="308">
        <f>I36/H36-1</f>
        <v>-0.10548426868806793</v>
      </c>
    </row>
    <row r="37" spans="1:16">
      <c r="A37" s="198" t="s">
        <v>211</v>
      </c>
      <c r="B37" s="202">
        <v>9095</v>
      </c>
      <c r="C37" s="202">
        <v>10605</v>
      </c>
      <c r="D37" s="202">
        <v>14606</v>
      </c>
      <c r="E37" s="202">
        <v>15895</v>
      </c>
      <c r="F37" s="202">
        <v>16143</v>
      </c>
      <c r="G37" s="202">
        <v>17123</v>
      </c>
      <c r="H37" s="202">
        <v>16169</v>
      </c>
      <c r="I37" s="202">
        <v>14098</v>
      </c>
      <c r="J37" s="201">
        <f>I37/H37-1</f>
        <v>-0.12808460634547592</v>
      </c>
    </row>
    <row r="38" spans="1:16">
      <c r="A38" s="198" t="s">
        <v>212</v>
      </c>
      <c r="B38" s="202">
        <v>1559</v>
      </c>
      <c r="C38" s="202">
        <v>2783</v>
      </c>
      <c r="D38" s="202">
        <v>3537</v>
      </c>
      <c r="E38" s="202">
        <v>3618</v>
      </c>
      <c r="F38" s="202">
        <v>4159</v>
      </c>
      <c r="G38" s="202">
        <v>4544</v>
      </c>
      <c r="H38" s="202">
        <v>4592</v>
      </c>
      <c r="I38" s="202">
        <v>4275</v>
      </c>
      <c r="J38" s="201">
        <f>I38/H38-1</f>
        <v>-6.9033101045296141E-2</v>
      </c>
    </row>
    <row r="39" spans="1:16">
      <c r="A39" s="198" t="s">
        <v>213</v>
      </c>
      <c r="B39" s="202">
        <f t="shared" ref="B39:I39" si="0">B36-B37-B38</f>
        <v>410</v>
      </c>
      <c r="C39" s="202">
        <f t="shared" si="0"/>
        <v>542</v>
      </c>
      <c r="D39" s="202">
        <f t="shared" si="0"/>
        <v>807</v>
      </c>
      <c r="E39" s="202">
        <f t="shared" si="0"/>
        <v>1020</v>
      </c>
      <c r="F39" s="202">
        <f t="shared" si="0"/>
        <v>1292</v>
      </c>
      <c r="G39" s="202">
        <f t="shared" si="0"/>
        <v>1234</v>
      </c>
      <c r="H39" s="202">
        <f t="shared" si="0"/>
        <v>1138</v>
      </c>
      <c r="I39" s="202">
        <f t="shared" si="0"/>
        <v>1216</v>
      </c>
      <c r="J39" s="202"/>
    </row>
    <row r="40" spans="1:16">
      <c r="B40" s="202"/>
      <c r="C40" s="202"/>
      <c r="D40" s="202"/>
      <c r="E40" s="202"/>
      <c r="F40" s="202"/>
      <c r="G40" s="202"/>
      <c r="H40" s="202"/>
      <c r="I40" s="202"/>
      <c r="J40" s="201"/>
    </row>
    <row r="41" spans="1:16">
      <c r="A41" s="199" t="s">
        <v>214</v>
      </c>
      <c r="B41" s="307">
        <v>27445</v>
      </c>
      <c r="C41" s="307">
        <v>28141</v>
      </c>
      <c r="D41" s="307">
        <v>29600</v>
      </c>
      <c r="E41" s="307">
        <v>29997</v>
      </c>
      <c r="F41" s="307">
        <v>31934</v>
      </c>
      <c r="G41" s="307">
        <v>33942</v>
      </c>
      <c r="H41" s="307">
        <v>33602</v>
      </c>
      <c r="I41" s="307">
        <v>31072</v>
      </c>
      <c r="J41" s="308">
        <f t="shared" ref="J41:J51" si="1">I41/H41-1</f>
        <v>-7.5293137313255154E-2</v>
      </c>
      <c r="K41" s="302" t="s">
        <v>215</v>
      </c>
      <c r="L41" s="200"/>
      <c r="M41" s="200"/>
      <c r="N41" s="200"/>
      <c r="O41" s="200"/>
      <c r="P41" s="200"/>
    </row>
    <row r="42" spans="1:16">
      <c r="A42" s="198" t="s">
        <v>216</v>
      </c>
      <c r="B42" s="202">
        <v>10106</v>
      </c>
      <c r="C42" s="202">
        <v>10044</v>
      </c>
      <c r="D42" s="202">
        <v>11052</v>
      </c>
      <c r="E42" s="202">
        <v>10719</v>
      </c>
      <c r="F42" s="202">
        <v>11418</v>
      </c>
      <c r="G42" s="202">
        <v>11719</v>
      </c>
      <c r="H42" s="202">
        <v>11307</v>
      </c>
      <c r="I42" s="202">
        <v>9982</v>
      </c>
      <c r="J42" s="201">
        <f t="shared" si="1"/>
        <v>-0.11718404528168391</v>
      </c>
      <c r="K42" s="203">
        <f t="shared" ref="K42:K51" si="2">I42/$I$41</f>
        <v>0.32125386199794026</v>
      </c>
      <c r="L42" s="204"/>
      <c r="M42" s="204"/>
      <c r="N42" s="204"/>
      <c r="O42" s="204"/>
      <c r="P42" s="204"/>
    </row>
    <row r="43" spans="1:16">
      <c r="A43" s="198" t="s">
        <v>217</v>
      </c>
      <c r="B43" s="202">
        <v>5177</v>
      </c>
      <c r="C43" s="202">
        <v>5617</v>
      </c>
      <c r="D43" s="202">
        <v>6201</v>
      </c>
      <c r="E43" s="202">
        <v>6907</v>
      </c>
      <c r="F43" s="202">
        <v>7382</v>
      </c>
      <c r="G43" s="202">
        <v>8155</v>
      </c>
      <c r="H43" s="202">
        <v>8881</v>
      </c>
      <c r="I43" s="202">
        <v>8895</v>
      </c>
      <c r="J43" s="201">
        <f t="shared" si="1"/>
        <v>1.5763990541606265E-3</v>
      </c>
      <c r="K43" s="203">
        <f t="shared" si="2"/>
        <v>0.28627059732234811</v>
      </c>
    </row>
    <row r="44" spans="1:16">
      <c r="A44" s="205" t="s">
        <v>218</v>
      </c>
      <c r="B44" s="202">
        <v>5001</v>
      </c>
      <c r="C44" s="202">
        <v>5275</v>
      </c>
      <c r="D44" s="202">
        <v>5713</v>
      </c>
      <c r="E44" s="202">
        <v>6471</v>
      </c>
      <c r="F44" s="202">
        <v>6920</v>
      </c>
      <c r="G44" s="202">
        <v>7592</v>
      </c>
      <c r="H44" s="202">
        <v>8454</v>
      </c>
      <c r="I44" s="202">
        <v>8558</v>
      </c>
      <c r="J44" s="201">
        <f t="shared" si="1"/>
        <v>1.2301868937780958E-2</v>
      </c>
      <c r="K44" s="203">
        <f t="shared" si="2"/>
        <v>0.27542481977342947</v>
      </c>
      <c r="L44" s="204"/>
      <c r="M44" s="204"/>
      <c r="N44" s="204"/>
      <c r="O44" s="204"/>
      <c r="P44" s="204"/>
    </row>
    <row r="45" spans="1:16">
      <c r="A45" s="198" t="s">
        <v>219</v>
      </c>
      <c r="B45" s="202">
        <v>8748</v>
      </c>
      <c r="C45" s="202">
        <v>8366</v>
      </c>
      <c r="D45" s="202">
        <v>8285</v>
      </c>
      <c r="E45" s="202">
        <v>8097</v>
      </c>
      <c r="F45" s="202">
        <v>8501</v>
      </c>
      <c r="G45" s="202">
        <v>9122</v>
      </c>
      <c r="H45" s="202">
        <v>8531</v>
      </c>
      <c r="I45" s="202">
        <v>7586</v>
      </c>
      <c r="J45" s="201">
        <f t="shared" si="1"/>
        <v>-0.11077247684913849</v>
      </c>
      <c r="K45" s="203">
        <f t="shared" si="2"/>
        <v>0.24414263645726056</v>
      </c>
      <c r="L45" s="204"/>
      <c r="M45" s="204"/>
      <c r="N45" s="204"/>
      <c r="O45" s="204"/>
      <c r="P45" s="204"/>
    </row>
    <row r="46" spans="1:16">
      <c r="A46" s="205" t="s">
        <v>220</v>
      </c>
      <c r="B46" s="202">
        <v>8677</v>
      </c>
      <c r="C46" s="202">
        <v>8277</v>
      </c>
      <c r="D46" s="202">
        <v>8177</v>
      </c>
      <c r="E46" s="202">
        <v>8000</v>
      </c>
      <c r="F46" s="202">
        <v>8299</v>
      </c>
      <c r="G46" s="202">
        <v>8786</v>
      </c>
      <c r="H46" s="202">
        <v>8139</v>
      </c>
      <c r="I46" s="202">
        <v>7282</v>
      </c>
      <c r="J46" s="201">
        <f t="shared" si="1"/>
        <v>-0.10529549084654133</v>
      </c>
      <c r="K46" s="203">
        <f t="shared" si="2"/>
        <v>0.23435890834191556</v>
      </c>
      <c r="L46" s="204"/>
      <c r="M46" s="204"/>
      <c r="N46" s="204"/>
      <c r="O46" s="204"/>
      <c r="P46" s="204"/>
    </row>
    <row r="47" spans="1:16">
      <c r="A47" s="198" t="s">
        <v>221</v>
      </c>
      <c r="B47" s="202">
        <v>2152</v>
      </c>
      <c r="C47" s="202">
        <v>2768</v>
      </c>
      <c r="D47" s="202">
        <v>2766</v>
      </c>
      <c r="E47" s="202">
        <v>2777</v>
      </c>
      <c r="F47" s="202">
        <v>3238</v>
      </c>
      <c r="G47" s="202">
        <v>3485</v>
      </c>
      <c r="H47" s="202">
        <v>3365</v>
      </c>
      <c r="I47" s="202">
        <v>3115</v>
      </c>
      <c r="J47" s="201">
        <f t="shared" si="1"/>
        <v>-7.4294205052005902E-2</v>
      </c>
      <c r="K47" s="203">
        <f t="shared" si="2"/>
        <v>0.10025102986611741</v>
      </c>
    </row>
    <row r="48" spans="1:16">
      <c r="A48" s="205" t="s">
        <v>222</v>
      </c>
      <c r="B48" s="202">
        <v>5169</v>
      </c>
      <c r="C48" s="202">
        <v>5264</v>
      </c>
      <c r="D48" s="202">
        <v>5709</v>
      </c>
      <c r="E48" s="202">
        <v>5389</v>
      </c>
      <c r="F48" s="202">
        <v>2742</v>
      </c>
      <c r="G48" s="202">
        <v>2842</v>
      </c>
      <c r="H48" s="202">
        <v>2776</v>
      </c>
      <c r="I48" s="202">
        <v>2527</v>
      </c>
      <c r="J48" s="201">
        <f t="shared" si="1"/>
        <v>-8.9697406340057628E-2</v>
      </c>
      <c r="K48" s="203">
        <f t="shared" si="2"/>
        <v>8.132723995880535E-2</v>
      </c>
      <c r="L48" s="204"/>
      <c r="M48" s="204"/>
      <c r="N48" s="204"/>
      <c r="O48" s="204"/>
      <c r="P48" s="204"/>
    </row>
    <row r="49" spans="1:11">
      <c r="A49" s="303" t="s">
        <v>223</v>
      </c>
      <c r="B49" s="304">
        <v>2350</v>
      </c>
      <c r="C49" s="304">
        <v>2202</v>
      </c>
      <c r="D49" s="304">
        <v>2268</v>
      </c>
      <c r="E49" s="304">
        <v>2412</v>
      </c>
      <c r="F49" s="304">
        <v>2497</v>
      </c>
      <c r="G49" s="304">
        <v>2807</v>
      </c>
      <c r="H49" s="304">
        <v>2715</v>
      </c>
      <c r="I49" s="304">
        <v>2435</v>
      </c>
      <c r="J49" s="305">
        <f t="shared" si="1"/>
        <v>-0.10313075506445668</v>
      </c>
      <c r="K49" s="203">
        <f t="shared" si="2"/>
        <v>7.8366374871266742E-2</v>
      </c>
    </row>
    <row r="50" spans="1:11">
      <c r="A50" s="198" t="s">
        <v>224</v>
      </c>
      <c r="B50" s="202">
        <v>603</v>
      </c>
      <c r="C50" s="202">
        <v>634</v>
      </c>
      <c r="D50" s="202">
        <v>674</v>
      </c>
      <c r="E50" s="202">
        <v>780</v>
      </c>
      <c r="F50" s="202">
        <v>765</v>
      </c>
      <c r="G50" s="202">
        <v>865</v>
      </c>
      <c r="H50" s="202">
        <v>855</v>
      </c>
      <c r="I50" s="202">
        <v>779</v>
      </c>
      <c r="J50" s="201">
        <f t="shared" si="1"/>
        <v>-8.8888888888888906E-2</v>
      </c>
      <c r="K50" s="203">
        <f t="shared" si="2"/>
        <v>2.5070803295571577E-2</v>
      </c>
    </row>
    <row r="51" spans="1:11">
      <c r="A51" s="198" t="s">
        <v>225</v>
      </c>
      <c r="B51" s="204">
        <v>659</v>
      </c>
      <c r="C51" s="202">
        <v>711</v>
      </c>
      <c r="D51" s="198">
        <v>623</v>
      </c>
      <c r="E51" s="202">
        <v>717</v>
      </c>
      <c r="F51" s="202">
        <v>630</v>
      </c>
      <c r="G51" s="202">
        <v>597</v>
      </c>
      <c r="H51" s="202">
        <v>664</v>
      </c>
      <c r="I51" s="202">
        <v>690</v>
      </c>
      <c r="J51" s="201">
        <f t="shared" si="1"/>
        <v>3.9156626506024139E-2</v>
      </c>
      <c r="K51" s="203">
        <f t="shared" si="2"/>
        <v>2.2206488156539649E-2</v>
      </c>
    </row>
    <row r="53" spans="1:11">
      <c r="B53" s="206"/>
      <c r="C53" s="206"/>
      <c r="D53" s="206"/>
      <c r="E53" s="206"/>
      <c r="F53" s="206"/>
      <c r="G53" s="206"/>
      <c r="H53" s="206"/>
      <c r="I53" s="206"/>
    </row>
    <row r="58" spans="1:11">
      <c r="A58" s="200"/>
    </row>
    <row r="59" spans="1:11">
      <c r="A59" s="200"/>
    </row>
    <row r="61" spans="1:11">
      <c r="A61" s="200"/>
    </row>
    <row r="73" spans="11:11">
      <c r="K73" s="18"/>
    </row>
    <row r="74" spans="11:11">
      <c r="K74" s="18"/>
    </row>
    <row r="75" spans="11:11">
      <c r="K75" s="207"/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0:E28"/>
  <sheetViews>
    <sheetView zoomScaleNormal="100" workbookViewId="0">
      <selection activeCell="L26" sqref="L26"/>
    </sheetView>
  </sheetViews>
  <sheetFormatPr baseColWidth="10" defaultColWidth="11.5703125" defaultRowHeight="12.75"/>
  <cols>
    <col min="2" max="2" width="30.42578125" style="1" customWidth="1"/>
    <col min="3" max="3" width="13.140625" style="1" customWidth="1"/>
  </cols>
  <sheetData>
    <row r="10" spans="2:3">
      <c r="B10" s="2" t="s">
        <v>0</v>
      </c>
    </row>
    <row r="11" spans="2:3" ht="31.5" customHeight="1">
      <c r="B11" s="347" t="s">
        <v>1</v>
      </c>
      <c r="C11" s="347"/>
    </row>
    <row r="12" spans="2:3">
      <c r="B12" s="4" t="s">
        <v>2</v>
      </c>
      <c r="C12" s="5">
        <v>130</v>
      </c>
    </row>
    <row r="13" spans="2:3">
      <c r="B13" s="4" t="s">
        <v>3</v>
      </c>
      <c r="C13" s="5">
        <v>400</v>
      </c>
    </row>
    <row r="14" spans="2:3">
      <c r="B14" s="4" t="s">
        <v>4</v>
      </c>
      <c r="C14" s="5">
        <v>120</v>
      </c>
    </row>
    <row r="15" spans="2:3">
      <c r="B15" s="4" t="s">
        <v>5</v>
      </c>
      <c r="C15" s="5">
        <v>130</v>
      </c>
    </row>
    <row r="16" spans="2:3">
      <c r="B16" s="4" t="s">
        <v>6</v>
      </c>
      <c r="C16" s="5">
        <v>2140</v>
      </c>
    </row>
    <row r="17" spans="2:5">
      <c r="B17" s="4" t="s">
        <v>7</v>
      </c>
      <c r="C17" s="5">
        <v>1820</v>
      </c>
    </row>
    <row r="18" spans="2:5">
      <c r="B18" s="4" t="s">
        <v>8</v>
      </c>
      <c r="C18" s="5">
        <v>780</v>
      </c>
    </row>
    <row r="19" spans="2:5">
      <c r="B19" s="4" t="s">
        <v>9</v>
      </c>
      <c r="C19" s="5">
        <v>590</v>
      </c>
    </row>
    <row r="20" spans="2:5">
      <c r="B20" s="4" t="s">
        <v>10</v>
      </c>
      <c r="C20" s="5">
        <v>420460</v>
      </c>
    </row>
    <row r="21" spans="2:5">
      <c r="B21" s="4" t="s">
        <v>11</v>
      </c>
      <c r="C21" s="5">
        <v>870</v>
      </c>
    </row>
    <row r="22" spans="2:5">
      <c r="B22" s="4" t="s">
        <v>12</v>
      </c>
      <c r="C22" s="5">
        <v>440</v>
      </c>
    </row>
    <row r="23" spans="2:5">
      <c r="B23" s="4" t="s">
        <v>13</v>
      </c>
      <c r="C23" s="5">
        <v>660</v>
      </c>
    </row>
    <row r="24" spans="2:5" ht="21.75" customHeight="1">
      <c r="B24" s="6" t="s">
        <v>14</v>
      </c>
      <c r="C24" s="7">
        <f>SUM(C12:C23)</f>
        <v>428540</v>
      </c>
      <c r="E24" s="8"/>
    </row>
    <row r="25" spans="2:5">
      <c r="B25" s="9" t="s">
        <v>15</v>
      </c>
      <c r="C25" s="10">
        <v>1247251</v>
      </c>
    </row>
    <row r="26" spans="2:5" ht="29.25" customHeight="1">
      <c r="B26" s="11" t="s">
        <v>16</v>
      </c>
      <c r="C26" s="12">
        <f>C24/C25</f>
        <v>0.34358761788926206</v>
      </c>
    </row>
    <row r="28" spans="2:5">
      <c r="B28" s="225" t="s">
        <v>36</v>
      </c>
    </row>
  </sheetData>
  <mergeCells count="1">
    <mergeCell ref="B11:C11"/>
  </mergeCell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>
    <oddHeader>&amp;C&amp;A</oddHeader>
    <oddFooter>&amp;CPage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G53"/>
  <sheetViews>
    <sheetView zoomScaleNormal="100" workbookViewId="0">
      <selection activeCell="A12" sqref="A12:C12"/>
    </sheetView>
  </sheetViews>
  <sheetFormatPr baseColWidth="10" defaultColWidth="10.7109375" defaultRowHeight="12.75"/>
  <cols>
    <col min="1" max="1" width="10.7109375" style="220"/>
    <col min="2" max="2" width="17.42578125" style="219" customWidth="1"/>
    <col min="3" max="3" width="17" style="219" customWidth="1"/>
    <col min="4" max="7" width="10.7109375" style="220"/>
  </cols>
  <sheetData>
    <row r="9" spans="1:5" ht="13.5" thickBot="1">
      <c r="A9" s="219"/>
      <c r="C9" s="221"/>
    </row>
    <row r="10" spans="1:5" ht="13.5" thickBot="1">
      <c r="A10" s="219"/>
      <c r="B10" s="348" t="s">
        <v>34</v>
      </c>
      <c r="C10" s="349"/>
      <c r="E10" s="219" t="s">
        <v>286</v>
      </c>
    </row>
    <row r="11" spans="1:5" ht="33" customHeight="1" thickBot="1">
      <c r="A11" s="219"/>
      <c r="B11" s="248" t="s">
        <v>14</v>
      </c>
      <c r="C11" s="249" t="s">
        <v>15</v>
      </c>
      <c r="E11" s="250" t="s">
        <v>35</v>
      </c>
    </row>
    <row r="12" spans="1:5">
      <c r="A12" s="242">
        <v>1989</v>
      </c>
      <c r="B12" s="241">
        <v>431510</v>
      </c>
      <c r="C12" s="240">
        <v>1183880</v>
      </c>
    </row>
    <row r="13" spans="1:5">
      <c r="A13" s="243">
        <v>1990</v>
      </c>
      <c r="B13" s="241">
        <v>432664</v>
      </c>
      <c r="C13" s="240">
        <v>1205193</v>
      </c>
    </row>
    <row r="14" spans="1:5">
      <c r="A14" s="243">
        <v>1991</v>
      </c>
      <c r="B14" s="241">
        <v>440771</v>
      </c>
      <c r="C14" s="240">
        <v>1204758</v>
      </c>
    </row>
    <row r="15" spans="1:5">
      <c r="A15" s="243">
        <v>1992</v>
      </c>
      <c r="B15" s="241">
        <v>435238</v>
      </c>
      <c r="C15" s="240">
        <v>1202628</v>
      </c>
    </row>
    <row r="16" spans="1:5">
      <c r="A16" s="243">
        <v>1993</v>
      </c>
      <c r="B16" s="241">
        <v>450604</v>
      </c>
      <c r="C16" s="240">
        <v>1239253</v>
      </c>
    </row>
    <row r="17" spans="1:4">
      <c r="A17" s="244">
        <v>1994</v>
      </c>
      <c r="B17" s="241">
        <v>463328</v>
      </c>
      <c r="C17" s="240">
        <v>1296195</v>
      </c>
    </row>
    <row r="18" spans="1:4">
      <c r="A18" s="244">
        <v>1995</v>
      </c>
      <c r="B18" s="241">
        <v>464511</v>
      </c>
      <c r="C18" s="240">
        <v>1314764</v>
      </c>
    </row>
    <row r="19" spans="1:4">
      <c r="A19" s="244">
        <v>1996</v>
      </c>
      <c r="B19" s="241">
        <v>468804</v>
      </c>
      <c r="C19" s="240">
        <v>1323966</v>
      </c>
    </row>
    <row r="20" spans="1:4">
      <c r="A20" s="244">
        <v>1997</v>
      </c>
      <c r="B20" s="241">
        <v>469233</v>
      </c>
      <c r="C20" s="240">
        <v>1337377</v>
      </c>
    </row>
    <row r="21" spans="1:4">
      <c r="A21" s="244">
        <v>1998</v>
      </c>
      <c r="B21" s="241">
        <v>469480</v>
      </c>
      <c r="C21" s="240">
        <v>1353760</v>
      </c>
    </row>
    <row r="22" spans="1:4">
      <c r="A22" s="244">
        <v>1999</v>
      </c>
      <c r="B22" s="241">
        <v>472787</v>
      </c>
      <c r="C22" s="240">
        <v>1366178</v>
      </c>
    </row>
    <row r="23" spans="1:4">
      <c r="A23" s="244">
        <v>2000</v>
      </c>
      <c r="B23" s="241">
        <v>477607</v>
      </c>
      <c r="C23" s="240">
        <v>1367191</v>
      </c>
    </row>
    <row r="24" spans="1:4">
      <c r="A24" s="244">
        <v>2001</v>
      </c>
      <c r="B24" s="241">
        <v>462520</v>
      </c>
      <c r="C24" s="240">
        <v>1344108</v>
      </c>
    </row>
    <row r="25" spans="1:4">
      <c r="A25" s="244">
        <v>2002</v>
      </c>
      <c r="B25" s="241">
        <v>459318</v>
      </c>
      <c r="C25" s="240">
        <v>1349240</v>
      </c>
    </row>
    <row r="26" spans="1:4">
      <c r="A26" s="244">
        <v>2003</v>
      </c>
      <c r="B26" s="241">
        <v>456903</v>
      </c>
      <c r="C26" s="240">
        <v>1358193</v>
      </c>
    </row>
    <row r="27" spans="1:4">
      <c r="A27" s="244">
        <v>2004</v>
      </c>
      <c r="B27" s="241">
        <v>454463</v>
      </c>
      <c r="C27" s="240">
        <v>1350351</v>
      </c>
    </row>
    <row r="28" spans="1:4">
      <c r="A28" s="244">
        <v>2005</v>
      </c>
      <c r="B28" s="241">
        <v>452237</v>
      </c>
      <c r="C28" s="240">
        <v>1349886</v>
      </c>
      <c r="D28" s="223"/>
    </row>
    <row r="29" spans="1:4">
      <c r="A29" s="244">
        <v>2006</v>
      </c>
      <c r="B29" s="241">
        <v>435634</v>
      </c>
      <c r="C29" s="240">
        <v>1336885</v>
      </c>
    </row>
    <row r="30" spans="1:4">
      <c r="A30" s="244">
        <v>2007</v>
      </c>
      <c r="B30" s="241">
        <v>420951</v>
      </c>
      <c r="C30" s="240">
        <v>1314564</v>
      </c>
    </row>
    <row r="31" spans="1:4">
      <c r="A31" s="244">
        <v>2008</v>
      </c>
      <c r="B31" s="241">
        <v>451203</v>
      </c>
      <c r="C31" s="240">
        <v>1349110</v>
      </c>
    </row>
    <row r="32" spans="1:4">
      <c r="A32" s="244">
        <v>2009</v>
      </c>
      <c r="B32" s="241">
        <v>456522</v>
      </c>
      <c r="C32" s="240">
        <v>1370485</v>
      </c>
    </row>
    <row r="33" spans="1:5">
      <c r="A33" s="243">
        <v>2010</v>
      </c>
      <c r="B33" s="241">
        <v>467044</v>
      </c>
      <c r="C33" s="240">
        <v>1323916</v>
      </c>
      <c r="E33" s="225" t="s">
        <v>36</v>
      </c>
    </row>
    <row r="34" spans="1:5" ht="15">
      <c r="A34" s="243">
        <v>2011</v>
      </c>
      <c r="B34" s="241">
        <v>453197</v>
      </c>
      <c r="C34" s="240">
        <v>1299585</v>
      </c>
      <c r="D34" s="224"/>
    </row>
    <row r="35" spans="1:5" ht="15">
      <c r="A35" s="243">
        <v>2012</v>
      </c>
      <c r="B35" s="241">
        <v>448232</v>
      </c>
      <c r="C35" s="240">
        <v>1293272</v>
      </c>
      <c r="D35" s="224"/>
    </row>
    <row r="36" spans="1:5" ht="15">
      <c r="A36" s="243">
        <v>2013</v>
      </c>
      <c r="B36" s="241">
        <v>394125</v>
      </c>
      <c r="C36" s="240">
        <v>1242991</v>
      </c>
      <c r="D36" s="224"/>
    </row>
    <row r="37" spans="1:5" ht="15">
      <c r="A37" s="243">
        <v>2014</v>
      </c>
      <c r="B37" s="241">
        <v>386314</v>
      </c>
      <c r="C37" s="240">
        <v>1236017</v>
      </c>
      <c r="D37" s="224"/>
    </row>
    <row r="38" spans="1:5" ht="15">
      <c r="A38" s="244">
        <v>2015</v>
      </c>
      <c r="B38" s="241">
        <v>385673</v>
      </c>
      <c r="C38" s="240">
        <v>1238879</v>
      </c>
      <c r="D38" s="224"/>
    </row>
    <row r="39" spans="1:5" ht="15">
      <c r="A39" s="244">
        <v>2016</v>
      </c>
      <c r="B39" s="241">
        <v>386944</v>
      </c>
      <c r="C39" s="240">
        <v>1242382</v>
      </c>
      <c r="D39" s="224"/>
    </row>
    <row r="40" spans="1:5" ht="15">
      <c r="A40" s="244">
        <v>2017</v>
      </c>
      <c r="B40" s="241">
        <v>391895</v>
      </c>
      <c r="C40" s="240">
        <v>1256915</v>
      </c>
      <c r="D40" s="224"/>
    </row>
    <row r="41" spans="1:5" ht="15">
      <c r="A41" s="244">
        <v>2018</v>
      </c>
      <c r="B41" s="241">
        <v>415482</v>
      </c>
      <c r="C41" s="240">
        <v>1262956</v>
      </c>
      <c r="D41" s="224"/>
    </row>
    <row r="42" spans="1:5" ht="15">
      <c r="A42" s="244">
        <v>2019</v>
      </c>
      <c r="B42" s="241">
        <v>419370</v>
      </c>
      <c r="C42" s="240">
        <v>1254323</v>
      </c>
      <c r="D42" s="224"/>
    </row>
    <row r="43" spans="1:5" ht="15">
      <c r="A43" s="244">
        <v>2020</v>
      </c>
      <c r="B43" s="241">
        <v>430920</v>
      </c>
      <c r="C43" s="240">
        <v>1277014</v>
      </c>
      <c r="D43" s="224"/>
    </row>
    <row r="44" spans="1:5" ht="15">
      <c r="A44" s="244">
        <v>2021</v>
      </c>
      <c r="B44" s="241">
        <v>440738</v>
      </c>
      <c r="C44" s="240">
        <v>1279316</v>
      </c>
      <c r="D44" s="224"/>
    </row>
    <row r="45" spans="1:5" ht="15.75" thickBot="1">
      <c r="A45" s="245">
        <v>2022</v>
      </c>
      <c r="B45" s="246">
        <v>430520</v>
      </c>
      <c r="C45" s="247">
        <v>1247251</v>
      </c>
      <c r="D45" s="224"/>
    </row>
    <row r="46" spans="1:5" ht="15">
      <c r="A46" s="222"/>
      <c r="B46" s="221"/>
      <c r="C46" s="221"/>
      <c r="D46" s="224"/>
    </row>
    <row r="47" spans="1:5">
      <c r="A47" s="222"/>
      <c r="B47" s="221"/>
      <c r="C47" s="221"/>
    </row>
    <row r="48" spans="1:5">
      <c r="A48" s="222"/>
      <c r="B48" s="221"/>
      <c r="C48" s="221"/>
    </row>
    <row r="49" spans="1:3">
      <c r="A49" s="222"/>
      <c r="B49" s="221"/>
      <c r="C49" s="221"/>
    </row>
    <row r="50" spans="1:3">
      <c r="A50" s="222"/>
      <c r="B50" s="221"/>
      <c r="C50" s="221"/>
    </row>
    <row r="51" spans="1:3">
      <c r="A51" s="222"/>
      <c r="B51" s="221"/>
      <c r="C51" s="221"/>
    </row>
    <row r="52" spans="1:3">
      <c r="A52" s="222"/>
      <c r="B52" s="221"/>
      <c r="C52" s="221"/>
    </row>
    <row r="53" spans="1:3">
      <c r="A53" s="222"/>
      <c r="B53" s="221"/>
      <c r="C53" s="221"/>
    </row>
  </sheetData>
  <mergeCells count="1">
    <mergeCell ref="B10:C10"/>
  </mergeCells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I45"/>
  <sheetViews>
    <sheetView zoomScaleNormal="100" workbookViewId="0">
      <selection activeCell="A34" sqref="A34"/>
    </sheetView>
  </sheetViews>
  <sheetFormatPr baseColWidth="10" defaultColWidth="10.7109375" defaultRowHeight="12.75"/>
  <sheetData>
    <row r="9" spans="1:1">
      <c r="A9" s="2" t="s">
        <v>288</v>
      </c>
    </row>
    <row r="10" spans="1:1">
      <c r="A10" s="18" t="s">
        <v>289</v>
      </c>
    </row>
    <row r="19" spans="9:9">
      <c r="I19" s="1" t="s">
        <v>38</v>
      </c>
    </row>
    <row r="34" spans="1:3">
      <c r="A34" s="226" t="s">
        <v>37</v>
      </c>
    </row>
    <row r="36" spans="1:3" ht="13.5" thickBot="1"/>
    <row r="37" spans="1:3">
      <c r="A37" s="256" t="s">
        <v>39</v>
      </c>
      <c r="B37" s="257" t="s">
        <v>40</v>
      </c>
      <c r="C37" s="258" t="s">
        <v>41</v>
      </c>
    </row>
    <row r="38" spans="1:3">
      <c r="A38" s="243" t="s">
        <v>42</v>
      </c>
      <c r="B38" s="251">
        <v>858</v>
      </c>
      <c r="C38" s="252">
        <v>0.62</v>
      </c>
    </row>
    <row r="39" spans="1:3">
      <c r="A39" s="243" t="s">
        <v>43</v>
      </c>
      <c r="B39" s="251">
        <v>557</v>
      </c>
      <c r="C39" s="252">
        <v>0.18</v>
      </c>
    </row>
    <row r="40" spans="1:3">
      <c r="A40" s="243" t="s">
        <v>44</v>
      </c>
      <c r="B40" s="251">
        <v>210</v>
      </c>
      <c r="C40" s="252">
        <v>0.16</v>
      </c>
    </row>
    <row r="41" spans="1:3">
      <c r="A41" s="243" t="s">
        <v>45</v>
      </c>
      <c r="B41" s="251">
        <v>29</v>
      </c>
      <c r="C41" s="252">
        <v>0.05</v>
      </c>
    </row>
    <row r="42" spans="1:3" ht="13.5" thickBot="1">
      <c r="A42" s="253" t="s">
        <v>57</v>
      </c>
      <c r="B42" s="254">
        <f>SUM(B38:B41)</f>
        <v>1654</v>
      </c>
      <c r="C42" s="255">
        <v>1</v>
      </c>
    </row>
    <row r="45" spans="1:3">
      <c r="A45" s="1"/>
    </row>
  </sheetData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I49"/>
  <sheetViews>
    <sheetView zoomScaleNormal="100" workbookViewId="0">
      <selection activeCell="B21" sqref="B21"/>
    </sheetView>
  </sheetViews>
  <sheetFormatPr baseColWidth="10" defaultColWidth="10.7109375" defaultRowHeight="12.75"/>
  <cols>
    <col min="1" max="1" width="20.5703125" style="1" customWidth="1"/>
    <col min="2" max="2" width="19" style="1" customWidth="1"/>
  </cols>
  <sheetData>
    <row r="9" spans="1:9" ht="15.75" thickBot="1">
      <c r="A9" s="229"/>
      <c r="B9" s="229"/>
      <c r="C9" s="230"/>
      <c r="D9" s="230"/>
      <c r="E9" s="230"/>
      <c r="F9" s="230"/>
      <c r="G9" s="230"/>
      <c r="H9" s="230"/>
      <c r="I9" s="230"/>
    </row>
    <row r="10" spans="1:9" ht="15">
      <c r="A10" s="265" t="s">
        <v>46</v>
      </c>
      <c r="B10" s="266" t="s">
        <v>47</v>
      </c>
      <c r="C10" s="267" t="s">
        <v>48</v>
      </c>
      <c r="D10" s="227"/>
      <c r="E10" s="230"/>
      <c r="F10" s="230"/>
      <c r="G10" s="230"/>
      <c r="H10" s="230"/>
      <c r="I10" s="230"/>
    </row>
    <row r="11" spans="1:9" ht="15">
      <c r="A11" s="259" t="s">
        <v>49</v>
      </c>
      <c r="B11" s="260">
        <v>64222</v>
      </c>
      <c r="C11" s="268">
        <f t="shared" ref="C11:C19" si="0">B11/$B$19</f>
        <v>0.27465839837485301</v>
      </c>
      <c r="D11" s="228"/>
      <c r="E11" s="230"/>
      <c r="F11" s="230"/>
      <c r="G11" s="230"/>
      <c r="H11" s="230"/>
      <c r="I11" s="230"/>
    </row>
    <row r="12" spans="1:9" ht="15">
      <c r="A12" s="261" t="s">
        <v>50</v>
      </c>
      <c r="B12" s="262">
        <v>62714</v>
      </c>
      <c r="C12" s="268">
        <f t="shared" si="0"/>
        <v>0.26820913076018388</v>
      </c>
      <c r="D12" s="228"/>
      <c r="E12" s="230"/>
      <c r="F12" s="230"/>
      <c r="G12" s="230"/>
      <c r="H12" s="230"/>
      <c r="I12" s="230"/>
    </row>
    <row r="13" spans="1:9" ht="15">
      <c r="A13" s="261" t="s">
        <v>51</v>
      </c>
      <c r="B13" s="262">
        <v>46738</v>
      </c>
      <c r="C13" s="268">
        <f t="shared" si="0"/>
        <v>0.19988452902811932</v>
      </c>
      <c r="D13" s="228"/>
      <c r="E13" s="230"/>
      <c r="F13" s="230"/>
      <c r="G13" s="231"/>
      <c r="H13" s="230"/>
      <c r="I13" s="230"/>
    </row>
    <row r="14" spans="1:9" ht="15">
      <c r="A14" s="261" t="s">
        <v>52</v>
      </c>
      <c r="B14" s="262">
        <v>44842</v>
      </c>
      <c r="C14" s="268">
        <f t="shared" si="0"/>
        <v>0.19177590078049825</v>
      </c>
      <c r="D14" s="228"/>
      <c r="E14" s="230"/>
      <c r="F14" s="230"/>
      <c r="G14" s="231"/>
      <c r="H14" s="230"/>
      <c r="I14" s="230"/>
    </row>
    <row r="15" spans="1:9" ht="15">
      <c r="A15" s="261" t="s">
        <v>53</v>
      </c>
      <c r="B15" s="262">
        <v>14870</v>
      </c>
      <c r="C15" s="268">
        <f t="shared" si="0"/>
        <v>6.3594568587618944E-2</v>
      </c>
      <c r="D15" s="228"/>
      <c r="E15" s="230"/>
      <c r="F15" s="230"/>
      <c r="G15" s="230"/>
      <c r="H15" s="230"/>
      <c r="I15" s="230"/>
    </row>
    <row r="16" spans="1:9" ht="15">
      <c r="A16" s="261" t="s">
        <v>54</v>
      </c>
      <c r="B16" s="262">
        <v>215</v>
      </c>
      <c r="C16" s="270">
        <f t="shared" si="0"/>
        <v>9.1949107238319258E-4</v>
      </c>
      <c r="D16" s="228"/>
      <c r="E16" s="230"/>
      <c r="F16" s="230"/>
      <c r="G16" s="230"/>
      <c r="H16" s="230"/>
      <c r="I16" s="230"/>
    </row>
    <row r="17" spans="1:9" ht="15">
      <c r="A17" s="261" t="s">
        <v>55</v>
      </c>
      <c r="B17" s="262">
        <v>197</v>
      </c>
      <c r="C17" s="270">
        <f t="shared" si="0"/>
        <v>8.4251042446273924E-4</v>
      </c>
      <c r="D17" s="228"/>
      <c r="E17" s="230"/>
      <c r="F17" s="230"/>
      <c r="G17" s="230"/>
      <c r="H17" s="230"/>
      <c r="I17" s="230"/>
    </row>
    <row r="18" spans="1:9" ht="15">
      <c r="A18" s="261" t="s">
        <v>56</v>
      </c>
      <c r="B18" s="262">
        <v>27</v>
      </c>
      <c r="C18" s="270">
        <f t="shared" si="0"/>
        <v>1.1547097188068E-4</v>
      </c>
      <c r="D18" s="228"/>
      <c r="E18" s="230"/>
      <c r="F18" s="230"/>
      <c r="G18" s="230"/>
      <c r="H18" s="230"/>
      <c r="I18" s="230"/>
    </row>
    <row r="19" spans="1:9" ht="15.75" thickBot="1">
      <c r="A19" s="263" t="s">
        <v>57</v>
      </c>
      <c r="B19" s="264">
        <f>SUM(B11:B18)</f>
        <v>233825</v>
      </c>
      <c r="C19" s="269">
        <f t="shared" si="0"/>
        <v>1</v>
      </c>
      <c r="D19" s="227"/>
      <c r="E19" s="230"/>
      <c r="F19" s="230"/>
      <c r="G19" s="230"/>
      <c r="H19" s="230"/>
      <c r="I19" s="230"/>
    </row>
    <row r="20" spans="1:9" ht="15">
      <c r="A20" s="229"/>
      <c r="B20" s="229"/>
      <c r="C20" s="230"/>
      <c r="D20" s="230"/>
      <c r="E20" s="230"/>
      <c r="F20" s="230"/>
      <c r="G20" s="230"/>
      <c r="H20" s="230"/>
      <c r="I20" s="230"/>
    </row>
    <row r="21" spans="1:9" ht="15">
      <c r="A21" s="229"/>
      <c r="B21" s="229" t="s">
        <v>290</v>
      </c>
      <c r="C21" s="230"/>
      <c r="D21" s="230"/>
      <c r="E21" s="230"/>
      <c r="F21" s="230"/>
      <c r="G21" s="230"/>
      <c r="H21" s="230"/>
      <c r="I21" s="230"/>
    </row>
    <row r="22" spans="1:9" ht="15">
      <c r="A22" s="229"/>
      <c r="B22" s="232" t="s">
        <v>58</v>
      </c>
      <c r="C22" s="230"/>
      <c r="D22" s="230"/>
      <c r="E22" s="230"/>
      <c r="F22" s="230"/>
      <c r="G22" s="230"/>
      <c r="H22" s="230"/>
      <c r="I22" s="230"/>
    </row>
    <row r="49" spans="2:2">
      <c r="B49" s="226" t="s">
        <v>37</v>
      </c>
    </row>
  </sheetData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33"/>
  <sheetViews>
    <sheetView zoomScaleNormal="100" workbookViewId="0">
      <selection activeCell="A29" sqref="A29"/>
    </sheetView>
  </sheetViews>
  <sheetFormatPr baseColWidth="10" defaultColWidth="10.7109375" defaultRowHeight="12.75"/>
  <cols>
    <col min="1" max="1" width="27.5703125" style="1" customWidth="1"/>
    <col min="2" max="2" width="20.42578125" style="1" customWidth="1"/>
    <col min="3" max="3" width="20.85546875" style="1" customWidth="1"/>
    <col min="4" max="4" width="26.28515625" style="1" customWidth="1"/>
    <col min="5" max="5" width="15.7109375" style="1" customWidth="1"/>
    <col min="6" max="6" width="26.28515625" style="1" customWidth="1"/>
  </cols>
  <sheetData>
    <row r="10" spans="1:10">
      <c r="A10" s="2" t="s">
        <v>287</v>
      </c>
    </row>
    <row r="11" spans="1:10">
      <c r="A11" s="2" t="s">
        <v>292</v>
      </c>
      <c r="B11" s="2"/>
      <c r="C11" s="2"/>
      <c r="D11" s="13"/>
      <c r="E11" s="2"/>
      <c r="F11" s="2"/>
      <c r="G11" s="2"/>
      <c r="H11" s="2"/>
    </row>
    <row r="12" spans="1:10" ht="57" customHeight="1">
      <c r="A12" s="14" t="s">
        <v>17</v>
      </c>
      <c r="B12" s="3" t="s">
        <v>18</v>
      </c>
      <c r="C12" s="15" t="s">
        <v>19</v>
      </c>
      <c r="D12" s="16"/>
      <c r="E12" s="17"/>
      <c r="F12" s="17"/>
      <c r="G12" s="18"/>
      <c r="H12" s="18"/>
      <c r="I12" s="19"/>
      <c r="J12" s="19"/>
    </row>
    <row r="13" spans="1:10">
      <c r="A13" s="20" t="s">
        <v>2</v>
      </c>
      <c r="B13" s="21">
        <v>6</v>
      </c>
      <c r="C13" s="22">
        <v>0</v>
      </c>
      <c r="D13" s="21"/>
      <c r="E13" s="23"/>
      <c r="F13" s="23"/>
      <c r="G13" s="24"/>
      <c r="H13" s="24"/>
      <c r="I13" s="24"/>
      <c r="J13" s="24"/>
    </row>
    <row r="14" spans="1:10">
      <c r="A14" s="4" t="s">
        <v>3</v>
      </c>
      <c r="B14" s="21">
        <v>3</v>
      </c>
      <c r="C14" s="25" t="s">
        <v>20</v>
      </c>
      <c r="D14" s="26"/>
      <c r="E14" s="23"/>
      <c r="F14" s="27"/>
      <c r="G14" s="24"/>
      <c r="H14" s="24"/>
      <c r="I14" s="24"/>
      <c r="J14" s="24"/>
    </row>
    <row r="15" spans="1:10">
      <c r="A15" s="4" t="s">
        <v>4</v>
      </c>
      <c r="B15" s="21">
        <v>12</v>
      </c>
      <c r="C15" s="22">
        <v>5</v>
      </c>
      <c r="D15" s="21"/>
      <c r="E15" s="23"/>
      <c r="F15" s="23"/>
      <c r="G15" s="24"/>
      <c r="H15" s="24"/>
      <c r="I15" s="24"/>
      <c r="J15" s="24"/>
    </row>
    <row r="16" spans="1:10">
      <c r="A16" s="4" t="s">
        <v>5</v>
      </c>
      <c r="B16" s="21">
        <v>12</v>
      </c>
      <c r="C16" s="22">
        <v>3</v>
      </c>
      <c r="D16" s="21"/>
      <c r="E16" s="23"/>
      <c r="F16" s="23"/>
      <c r="G16" s="24"/>
      <c r="H16" s="24"/>
      <c r="I16" s="24"/>
      <c r="J16" s="24"/>
    </row>
    <row r="17" spans="1:10">
      <c r="A17" s="4" t="s">
        <v>6</v>
      </c>
      <c r="B17" s="21">
        <v>19</v>
      </c>
      <c r="C17" s="22">
        <v>6</v>
      </c>
      <c r="D17" s="21"/>
      <c r="E17" s="23"/>
      <c r="F17" s="23"/>
      <c r="G17" s="24"/>
      <c r="H17" s="24"/>
      <c r="I17" s="24"/>
      <c r="J17" s="24"/>
    </row>
    <row r="18" spans="1:10">
      <c r="A18" s="4" t="s">
        <v>7</v>
      </c>
      <c r="B18" s="21">
        <v>11</v>
      </c>
      <c r="C18" s="22">
        <v>8</v>
      </c>
      <c r="D18" s="21"/>
      <c r="E18" s="23"/>
      <c r="F18" s="23"/>
      <c r="G18" s="24"/>
      <c r="H18" s="24"/>
      <c r="I18" s="24"/>
      <c r="J18" s="24"/>
    </row>
    <row r="19" spans="1:10">
      <c r="A19" s="4" t="s">
        <v>8</v>
      </c>
      <c r="B19" s="21">
        <v>5</v>
      </c>
      <c r="C19" s="22">
        <v>3</v>
      </c>
      <c r="D19" s="21"/>
      <c r="E19" s="23"/>
      <c r="F19" s="23"/>
      <c r="G19" s="24"/>
      <c r="H19" s="24"/>
      <c r="I19" s="24"/>
      <c r="J19" s="24"/>
    </row>
    <row r="20" spans="1:10">
      <c r="A20" s="4" t="s">
        <v>9</v>
      </c>
      <c r="B20" s="21">
        <v>12</v>
      </c>
      <c r="C20" s="22">
        <v>3</v>
      </c>
      <c r="D20" s="21"/>
      <c r="E20" s="23"/>
      <c r="F20" s="23"/>
      <c r="G20" s="24"/>
      <c r="H20" s="24"/>
      <c r="I20" s="24"/>
      <c r="J20" s="24"/>
    </row>
    <row r="21" spans="1:10">
      <c r="A21" s="4" t="s">
        <v>10</v>
      </c>
      <c r="B21" s="21">
        <v>1688</v>
      </c>
      <c r="C21" s="22">
        <v>1615</v>
      </c>
      <c r="D21" s="24"/>
      <c r="E21" s="23"/>
      <c r="F21" s="23"/>
      <c r="G21" s="24"/>
      <c r="H21" s="24"/>
      <c r="I21" s="24"/>
      <c r="J21" s="24"/>
    </row>
    <row r="22" spans="1:10">
      <c r="A22" s="4" t="s">
        <v>11</v>
      </c>
      <c r="B22" s="21">
        <v>4</v>
      </c>
      <c r="C22" s="25" t="s">
        <v>20</v>
      </c>
      <c r="D22" s="26"/>
      <c r="E22" s="23"/>
      <c r="F22" s="27"/>
      <c r="G22" s="24"/>
      <c r="H22" s="24"/>
      <c r="I22" s="24"/>
      <c r="J22" s="24"/>
    </row>
    <row r="23" spans="1:10">
      <c r="A23" s="4" t="s">
        <v>12</v>
      </c>
      <c r="B23" s="21">
        <v>4</v>
      </c>
      <c r="C23" s="25" t="s">
        <v>20</v>
      </c>
      <c r="D23" s="26"/>
      <c r="E23" s="23"/>
      <c r="F23" s="27"/>
      <c r="G23" s="24"/>
      <c r="H23" s="24"/>
      <c r="I23" s="24"/>
      <c r="J23" s="24"/>
    </row>
    <row r="24" spans="1:10">
      <c r="A24" s="4" t="s">
        <v>13</v>
      </c>
      <c r="B24" s="21">
        <v>12</v>
      </c>
      <c r="C24" s="22">
        <v>7</v>
      </c>
      <c r="D24" s="21"/>
      <c r="E24" s="23"/>
      <c r="F24" s="23"/>
      <c r="G24" s="24"/>
      <c r="H24" s="24"/>
      <c r="I24" s="24"/>
      <c r="J24" s="24"/>
    </row>
    <row r="25" spans="1:10" ht="15">
      <c r="A25" s="6" t="s">
        <v>14</v>
      </c>
      <c r="B25" s="28">
        <v>1788</v>
      </c>
      <c r="C25" s="29">
        <v>1654</v>
      </c>
      <c r="D25" s="28"/>
      <c r="E25" s="28"/>
      <c r="F25" s="28"/>
      <c r="G25" s="30"/>
      <c r="H25" s="28"/>
      <c r="I25" s="24"/>
      <c r="J25" s="24"/>
    </row>
    <row r="26" spans="1:10">
      <c r="A26" s="9" t="s">
        <v>15</v>
      </c>
      <c r="B26" s="31">
        <v>4717</v>
      </c>
      <c r="C26" s="32">
        <v>4171</v>
      </c>
      <c r="D26" s="33"/>
      <c r="E26" s="33"/>
      <c r="F26" s="33"/>
      <c r="G26" s="2"/>
      <c r="H26" s="2"/>
      <c r="I26" s="24"/>
      <c r="J26" s="24"/>
    </row>
    <row r="27" spans="1:10" ht="24">
      <c r="A27" s="11" t="s">
        <v>16</v>
      </c>
      <c r="B27" s="271">
        <f>B25/B26</f>
        <v>0.37905448378206485</v>
      </c>
      <c r="C27" s="272">
        <f>C25/C26</f>
        <v>0.3965475905058739</v>
      </c>
      <c r="D27" s="34"/>
      <c r="E27" s="34"/>
      <c r="F27" s="34"/>
      <c r="G27" s="2"/>
      <c r="H27" s="2"/>
      <c r="I27" s="24"/>
      <c r="J27" s="24"/>
    </row>
    <row r="28" spans="1:10">
      <c r="A28" s="2"/>
      <c r="B28" s="2"/>
      <c r="C28" s="2"/>
      <c r="D28" s="13"/>
      <c r="E28" s="2"/>
      <c r="F28" s="2"/>
      <c r="G28" s="2"/>
      <c r="H28" s="2"/>
    </row>
    <row r="29" spans="1:10">
      <c r="A29" s="225" t="s">
        <v>293</v>
      </c>
      <c r="B29" s="2"/>
      <c r="C29" s="2"/>
      <c r="D29" s="13"/>
      <c r="E29" s="2"/>
      <c r="F29" s="2"/>
      <c r="G29" s="2"/>
      <c r="H29" s="2"/>
    </row>
    <row r="30" spans="1:10">
      <c r="A30" s="2"/>
      <c r="B30" s="2"/>
      <c r="C30" s="2"/>
      <c r="D30" s="13"/>
      <c r="E30" s="2"/>
      <c r="F30" s="2"/>
      <c r="G30" s="2"/>
      <c r="H30" s="2"/>
    </row>
    <row r="31" spans="1:10">
      <c r="A31" s="35"/>
      <c r="B31" s="2"/>
      <c r="C31" s="2"/>
      <c r="D31" s="2"/>
      <c r="E31" s="2"/>
      <c r="F31" s="2"/>
      <c r="G31" s="2"/>
      <c r="H31" s="2"/>
    </row>
    <row r="32" spans="1:10">
      <c r="A32" s="13"/>
      <c r="B32" s="2"/>
      <c r="C32" s="24"/>
      <c r="D32" s="2"/>
      <c r="E32" s="2"/>
      <c r="F32" s="2"/>
      <c r="G32" s="2"/>
      <c r="H32" s="2"/>
    </row>
    <row r="33" spans="1:8">
      <c r="A33" s="2"/>
      <c r="B33" s="2"/>
      <c r="C33" s="24"/>
      <c r="D33" s="2"/>
      <c r="E33" s="2"/>
      <c r="F33" s="2"/>
      <c r="G33" s="2"/>
      <c r="H33" s="2"/>
    </row>
  </sheetData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J24"/>
  <sheetViews>
    <sheetView zoomScaleNormal="100" workbookViewId="0">
      <selection activeCell="A27" sqref="A27:B27"/>
    </sheetView>
  </sheetViews>
  <sheetFormatPr baseColWidth="10" defaultColWidth="10.7109375" defaultRowHeight="12.75"/>
  <cols>
    <col min="1" max="1" width="16.5703125" style="1" customWidth="1"/>
    <col min="2" max="2" width="16.7109375" style="1" customWidth="1"/>
    <col min="3" max="3" width="12.85546875" style="1" customWidth="1"/>
  </cols>
  <sheetData>
    <row r="8" spans="1:10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>
      <c r="A9" s="2" t="s">
        <v>21</v>
      </c>
      <c r="B9" s="2"/>
      <c r="C9" s="2"/>
      <c r="D9" s="2"/>
      <c r="E9" s="2"/>
      <c r="F9" s="2"/>
      <c r="G9" s="2"/>
      <c r="H9" s="2"/>
      <c r="I9" s="2"/>
      <c r="J9" s="2"/>
    </row>
    <row r="10" spans="1:10">
      <c r="A10" s="2" t="s">
        <v>294</v>
      </c>
      <c r="B10" s="2"/>
      <c r="C10" s="2"/>
      <c r="D10" s="2"/>
      <c r="E10" s="2"/>
      <c r="F10" s="2"/>
      <c r="G10" s="2"/>
      <c r="H10" s="2"/>
      <c r="I10" s="2"/>
      <c r="J10" s="2"/>
    </row>
    <row r="11" spans="1:10" ht="38.25">
      <c r="A11" s="14" t="s">
        <v>22</v>
      </c>
      <c r="B11" s="14" t="s">
        <v>23</v>
      </c>
      <c r="C11" s="14" t="s">
        <v>24</v>
      </c>
      <c r="D11" s="14" t="s">
        <v>25</v>
      </c>
      <c r="E11" s="3" t="s">
        <v>26</v>
      </c>
      <c r="F11" s="2"/>
      <c r="G11" s="2"/>
      <c r="H11" s="2"/>
      <c r="I11" s="2"/>
      <c r="J11" s="2"/>
    </row>
    <row r="12" spans="1:10">
      <c r="A12" s="36" t="s">
        <v>27</v>
      </c>
      <c r="B12" s="37">
        <v>134</v>
      </c>
      <c r="C12" s="38">
        <v>7.0000000000000007E-2</v>
      </c>
      <c r="D12" s="37">
        <v>2513</v>
      </c>
      <c r="E12" s="39">
        <v>0.01</v>
      </c>
      <c r="F12" s="2"/>
      <c r="G12" s="2"/>
      <c r="H12" s="2"/>
      <c r="I12" s="2"/>
      <c r="J12" s="2"/>
    </row>
    <row r="13" spans="1:10">
      <c r="A13" s="40" t="s">
        <v>28</v>
      </c>
      <c r="B13" s="23">
        <v>105</v>
      </c>
      <c r="C13" s="41">
        <v>0.06</v>
      </c>
      <c r="D13" s="23">
        <v>7433</v>
      </c>
      <c r="E13" s="42">
        <v>0.02</v>
      </c>
      <c r="F13" s="24"/>
      <c r="G13" s="24"/>
      <c r="H13" s="2"/>
      <c r="I13" s="2"/>
      <c r="J13" s="2"/>
    </row>
    <row r="14" spans="1:10">
      <c r="A14" s="40" t="s">
        <v>29</v>
      </c>
      <c r="B14" s="23">
        <v>355</v>
      </c>
      <c r="C14" s="41">
        <v>0.2</v>
      </c>
      <c r="D14" s="23">
        <v>54973</v>
      </c>
      <c r="E14" s="42">
        <v>0.12</v>
      </c>
      <c r="F14" s="24"/>
      <c r="G14" s="24"/>
      <c r="H14" s="2"/>
      <c r="I14" s="2"/>
      <c r="J14" s="2"/>
    </row>
    <row r="15" spans="1:10">
      <c r="A15" s="40" t="s">
        <v>30</v>
      </c>
      <c r="B15" s="23">
        <v>629</v>
      </c>
      <c r="C15" s="41">
        <v>0.35</v>
      </c>
      <c r="D15" s="23">
        <v>152750</v>
      </c>
      <c r="E15" s="42">
        <v>0.34</v>
      </c>
      <c r="F15" s="24"/>
      <c r="G15" s="24"/>
      <c r="H15" s="2"/>
      <c r="I15" s="2"/>
      <c r="J15" s="2"/>
    </row>
    <row r="16" spans="1:10">
      <c r="A16" s="40" t="s">
        <v>31</v>
      </c>
      <c r="B16" s="23">
        <v>366</v>
      </c>
      <c r="C16" s="41">
        <v>0.2</v>
      </c>
      <c r="D16" s="23">
        <v>121926</v>
      </c>
      <c r="E16" s="42">
        <v>0.27</v>
      </c>
      <c r="F16" s="24"/>
      <c r="G16" s="24"/>
      <c r="H16" s="2"/>
      <c r="I16" s="2"/>
      <c r="J16" s="2"/>
    </row>
    <row r="17" spans="1:10">
      <c r="A17" s="40" t="s">
        <v>32</v>
      </c>
      <c r="B17" s="23">
        <v>114</v>
      </c>
      <c r="C17" s="41">
        <v>0.06</v>
      </c>
      <c r="D17" s="23">
        <v>49253</v>
      </c>
      <c r="E17" s="42">
        <v>0.11</v>
      </c>
      <c r="F17" s="24"/>
      <c r="G17" s="24"/>
      <c r="H17" s="2"/>
      <c r="I17" s="2"/>
      <c r="J17" s="2"/>
    </row>
    <row r="18" spans="1:10">
      <c r="A18" s="43" t="s">
        <v>33</v>
      </c>
      <c r="B18" s="44">
        <v>85</v>
      </c>
      <c r="C18" s="45">
        <v>0.05</v>
      </c>
      <c r="D18" s="44">
        <v>55328</v>
      </c>
      <c r="E18" s="46">
        <v>0.12</v>
      </c>
      <c r="F18" s="24"/>
      <c r="G18" s="24"/>
      <c r="H18" s="2"/>
      <c r="I18" s="2"/>
      <c r="J18" s="2"/>
    </row>
    <row r="19" spans="1:10">
      <c r="A19" s="47"/>
      <c r="F19" s="2"/>
      <c r="G19" s="2"/>
    </row>
    <row r="20" spans="1:10">
      <c r="A20" s="225" t="s">
        <v>293</v>
      </c>
      <c r="B20" s="23"/>
      <c r="C20" s="23"/>
      <c r="D20" s="23"/>
      <c r="E20" s="23"/>
      <c r="F20" s="2"/>
      <c r="G20" s="2"/>
    </row>
    <row r="21" spans="1:10">
      <c r="B21" s="48"/>
      <c r="C21" s="2"/>
      <c r="D21" s="48"/>
      <c r="E21" s="24"/>
      <c r="F21" s="2"/>
      <c r="G21" s="2"/>
      <c r="H21" s="2"/>
      <c r="I21" s="2"/>
      <c r="J21" s="2"/>
    </row>
    <row r="22" spans="1:10">
      <c r="A22" s="2"/>
      <c r="B22" s="2"/>
      <c r="C22" s="2"/>
      <c r="D22" s="2"/>
      <c r="E22" s="2"/>
      <c r="F22" s="2"/>
      <c r="G22" s="2"/>
      <c r="H22" s="2"/>
      <c r="I22" s="2"/>
      <c r="J22" s="2"/>
    </row>
    <row r="23" spans="1:10">
      <c r="A23" s="2"/>
      <c r="B23" s="2"/>
      <c r="C23" s="2"/>
      <c r="D23" s="2"/>
      <c r="E23" s="2"/>
      <c r="F23" s="2"/>
      <c r="G23" s="2"/>
      <c r="H23" s="2"/>
      <c r="I23" s="2"/>
      <c r="J23" s="2"/>
    </row>
    <row r="24" spans="1:10">
      <c r="A24" s="2"/>
      <c r="B24" s="2"/>
      <c r="C24" s="2"/>
      <c r="D24" s="2"/>
      <c r="E24" s="2"/>
      <c r="F24" s="2"/>
      <c r="G24" s="2"/>
      <c r="H24" s="2"/>
      <c r="I24" s="2"/>
      <c r="J24" s="2"/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O29"/>
  <sheetViews>
    <sheetView zoomScaleNormal="100" workbookViewId="0">
      <selection activeCell="G29" sqref="G29"/>
    </sheetView>
  </sheetViews>
  <sheetFormatPr baseColWidth="10" defaultColWidth="10.7109375" defaultRowHeight="12.75"/>
  <cols>
    <col min="1" max="1" width="23.85546875" style="1" customWidth="1"/>
    <col min="2" max="2" width="15.140625" style="1" customWidth="1"/>
    <col min="3" max="3" width="17.28515625" style="1" customWidth="1"/>
    <col min="4" max="4" width="18.28515625" style="1" customWidth="1"/>
    <col min="5" max="5" width="16.85546875" style="1" customWidth="1"/>
    <col min="10" max="10" width="14.5703125" style="1" customWidth="1"/>
    <col min="11" max="11" width="20.140625" style="1" customWidth="1"/>
    <col min="12" max="12" width="11.5703125" style="1" customWidth="1"/>
    <col min="13" max="13" width="12.85546875" style="1" customWidth="1"/>
  </cols>
  <sheetData>
    <row r="10" spans="1:15" ht="15">
      <c r="A10" s="53" t="s">
        <v>291</v>
      </c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</row>
    <row r="11" spans="1:15" ht="15">
      <c r="A11" s="55" t="s">
        <v>59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</row>
    <row r="12" spans="1:15" ht="38.25">
      <c r="A12" s="56" t="s">
        <v>60</v>
      </c>
      <c r="B12" s="57" t="s">
        <v>61</v>
      </c>
      <c r="C12" s="58" t="s">
        <v>62</v>
      </c>
      <c r="D12" s="59" t="s">
        <v>63</v>
      </c>
      <c r="E12" s="60" t="s">
        <v>64</v>
      </c>
      <c r="F12" s="54"/>
      <c r="G12" s="54"/>
      <c r="H12" s="54"/>
      <c r="N12" s="54"/>
      <c r="O12" s="54"/>
    </row>
    <row r="13" spans="1:15" ht="15">
      <c r="A13" s="61" t="s">
        <v>65</v>
      </c>
      <c r="B13" s="62">
        <v>0</v>
      </c>
      <c r="C13" s="62">
        <v>200</v>
      </c>
      <c r="D13" s="62">
        <v>0</v>
      </c>
      <c r="E13" s="63">
        <v>200</v>
      </c>
      <c r="F13" s="54"/>
      <c r="G13" s="54"/>
      <c r="H13" s="54"/>
      <c r="N13" s="54"/>
      <c r="O13" s="54"/>
    </row>
    <row r="14" spans="1:15" ht="15">
      <c r="A14" s="64" t="s">
        <v>66</v>
      </c>
      <c r="B14" s="62">
        <v>0</v>
      </c>
      <c r="C14" s="62">
        <v>580</v>
      </c>
      <c r="D14" s="62">
        <v>40</v>
      </c>
      <c r="E14" s="63">
        <v>620</v>
      </c>
      <c r="F14" s="54"/>
      <c r="G14" s="54"/>
      <c r="H14" s="54"/>
      <c r="N14" s="54"/>
      <c r="O14" s="54"/>
    </row>
    <row r="15" spans="1:15" ht="15">
      <c r="A15" s="64" t="s">
        <v>67</v>
      </c>
      <c r="B15" s="62">
        <v>0</v>
      </c>
      <c r="C15" s="62">
        <v>1670</v>
      </c>
      <c r="D15" s="62">
        <v>0</v>
      </c>
      <c r="E15" s="63">
        <v>1670</v>
      </c>
      <c r="F15" s="54"/>
      <c r="G15" s="54"/>
      <c r="H15" s="54"/>
      <c r="N15" s="54"/>
      <c r="O15" s="54"/>
    </row>
    <row r="16" spans="1:15" ht="15">
      <c r="A16" s="64" t="s">
        <v>68</v>
      </c>
      <c r="B16" s="62">
        <v>0</v>
      </c>
      <c r="C16" s="62">
        <v>760</v>
      </c>
      <c r="D16" s="62">
        <v>0</v>
      </c>
      <c r="E16" s="63">
        <v>760</v>
      </c>
      <c r="F16" s="54"/>
      <c r="G16" s="54"/>
      <c r="H16" s="54"/>
      <c r="N16" s="54"/>
      <c r="O16" s="54"/>
    </row>
    <row r="17" spans="1:15" ht="15">
      <c r="A17" s="64" t="s">
        <v>69</v>
      </c>
      <c r="B17" s="62">
        <v>4280</v>
      </c>
      <c r="C17" s="62">
        <v>300</v>
      </c>
      <c r="D17" s="62">
        <v>0</v>
      </c>
      <c r="E17" s="63">
        <v>4580</v>
      </c>
      <c r="F17" s="54"/>
      <c r="G17" s="54"/>
      <c r="H17" s="54"/>
      <c r="N17" s="54"/>
      <c r="O17" s="54"/>
    </row>
    <row r="18" spans="1:15" ht="15">
      <c r="A18" s="64" t="s">
        <v>70</v>
      </c>
      <c r="B18" s="62">
        <v>0</v>
      </c>
      <c r="C18" s="62">
        <v>3080</v>
      </c>
      <c r="D18" s="62">
        <v>0</v>
      </c>
      <c r="E18" s="63">
        <v>3080</v>
      </c>
      <c r="F18" s="54"/>
      <c r="G18" s="54"/>
      <c r="H18" s="54"/>
      <c r="N18" s="54"/>
      <c r="O18" s="54"/>
    </row>
    <row r="19" spans="1:15" ht="15">
      <c r="A19" s="64" t="s">
        <v>71</v>
      </c>
      <c r="B19" s="62">
        <v>1050</v>
      </c>
      <c r="C19" s="62">
        <v>450</v>
      </c>
      <c r="D19" s="62">
        <v>0</v>
      </c>
      <c r="E19" s="63">
        <v>1500</v>
      </c>
      <c r="F19" s="54"/>
      <c r="G19" s="54"/>
      <c r="H19" s="54"/>
      <c r="N19" s="54"/>
      <c r="O19" s="54"/>
    </row>
    <row r="20" spans="1:15" ht="15">
      <c r="A20" s="64" t="s">
        <v>72</v>
      </c>
      <c r="B20" s="62">
        <v>0</v>
      </c>
      <c r="C20" s="62">
        <v>860</v>
      </c>
      <c r="D20" s="62">
        <v>0</v>
      </c>
      <c r="E20" s="63">
        <v>860</v>
      </c>
      <c r="F20" s="54"/>
      <c r="G20" s="54"/>
      <c r="H20" s="54"/>
      <c r="N20" s="54"/>
      <c r="O20" s="54"/>
    </row>
    <row r="21" spans="1:15" ht="15">
      <c r="A21" s="64" t="s">
        <v>73</v>
      </c>
      <c r="B21" s="62">
        <v>653460</v>
      </c>
      <c r="C21" s="62">
        <v>158200</v>
      </c>
      <c r="D21" s="62">
        <v>6850</v>
      </c>
      <c r="E21" s="63">
        <v>818510</v>
      </c>
      <c r="F21" s="54"/>
      <c r="G21" s="54"/>
      <c r="H21" s="54"/>
      <c r="N21" s="54"/>
      <c r="O21" s="54"/>
    </row>
    <row r="22" spans="1:15" ht="15">
      <c r="A22" s="64" t="s">
        <v>74</v>
      </c>
      <c r="B22" s="62">
        <v>0</v>
      </c>
      <c r="C22" s="62">
        <v>190</v>
      </c>
      <c r="D22" s="62">
        <v>0</v>
      </c>
      <c r="E22" s="63">
        <v>190</v>
      </c>
      <c r="F22" s="54"/>
      <c r="G22" s="54"/>
      <c r="H22" s="54"/>
      <c r="N22" s="54"/>
      <c r="O22" s="54"/>
    </row>
    <row r="23" spans="1:15" ht="15">
      <c r="A23" s="64" t="s">
        <v>75</v>
      </c>
      <c r="B23" s="62">
        <v>0</v>
      </c>
      <c r="C23" s="62">
        <v>210</v>
      </c>
      <c r="D23" s="62">
        <v>0</v>
      </c>
      <c r="E23" s="63">
        <v>210</v>
      </c>
      <c r="F23" s="54"/>
      <c r="G23" s="54"/>
      <c r="H23" s="54"/>
      <c r="N23" s="54"/>
      <c r="O23" s="54"/>
    </row>
    <row r="24" spans="1:15" ht="15">
      <c r="A24" s="65" t="s">
        <v>76</v>
      </c>
      <c r="B24" s="62">
        <v>0</v>
      </c>
      <c r="C24" s="62">
        <v>1220</v>
      </c>
      <c r="D24" s="62">
        <v>0</v>
      </c>
      <c r="E24" s="63">
        <v>1220</v>
      </c>
      <c r="F24" s="54"/>
      <c r="G24" s="54"/>
      <c r="H24" s="54"/>
      <c r="N24" s="54"/>
      <c r="O24" s="54"/>
    </row>
    <row r="25" spans="1:15" ht="15">
      <c r="A25" s="66" t="s">
        <v>14</v>
      </c>
      <c r="B25" s="67">
        <f>SUM(B13:B24)</f>
        <v>658790</v>
      </c>
      <c r="C25" s="67">
        <f>SUM(C13:C24)</f>
        <v>167720</v>
      </c>
      <c r="D25" s="67">
        <f>SUM(D13:D24)</f>
        <v>6890</v>
      </c>
      <c r="E25" s="68">
        <f>SUM(E13:E24)</f>
        <v>833400</v>
      </c>
      <c r="F25" s="54"/>
      <c r="G25" s="54"/>
      <c r="H25" s="54"/>
      <c r="J25" s="69"/>
      <c r="K25" s="69"/>
      <c r="L25" s="69"/>
      <c r="M25" s="69"/>
      <c r="N25" s="54"/>
      <c r="O25" s="54"/>
    </row>
    <row r="26" spans="1:15" ht="15">
      <c r="A26" s="64" t="s">
        <v>15</v>
      </c>
      <c r="B26" s="62">
        <v>2955884</v>
      </c>
      <c r="C26" s="62">
        <v>364740</v>
      </c>
      <c r="D26" s="62">
        <v>12210</v>
      </c>
      <c r="E26" s="63">
        <v>3332834</v>
      </c>
      <c r="F26" s="54"/>
      <c r="G26" s="54"/>
      <c r="H26" s="54"/>
      <c r="I26" s="54"/>
      <c r="J26" s="54"/>
      <c r="K26" s="54"/>
      <c r="L26" s="54"/>
      <c r="M26" s="54"/>
      <c r="N26" s="54"/>
      <c r="O26" s="54"/>
    </row>
    <row r="27" spans="1:15" ht="26.25">
      <c r="A27" s="70" t="s">
        <v>77</v>
      </c>
      <c r="B27" s="71">
        <f>B25/B26</f>
        <v>0.22287410466716556</v>
      </c>
      <c r="C27" s="72">
        <f>C25/C26</f>
        <v>0.45983440258814495</v>
      </c>
      <c r="D27" s="73">
        <f>D25/D26</f>
        <v>0.56429156429156424</v>
      </c>
      <c r="E27" s="74">
        <f>E25/E26</f>
        <v>0.25005745860729939</v>
      </c>
      <c r="F27" s="54"/>
      <c r="G27" s="54"/>
      <c r="H27" s="54"/>
      <c r="I27" s="54"/>
      <c r="J27" s="54"/>
      <c r="K27" s="54"/>
      <c r="L27" s="54"/>
      <c r="M27" s="54"/>
      <c r="N27" s="54"/>
      <c r="O27" s="54"/>
    </row>
    <row r="28" spans="1:15" ht="15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</row>
    <row r="29" spans="1:15">
      <c r="A29" s="225" t="s">
        <v>36</v>
      </c>
      <c r="B29" s="52"/>
      <c r="C29" s="52"/>
      <c r="D29" s="52"/>
      <c r="E29" s="52"/>
    </row>
  </sheetData>
  <pageMargins left="0.7" right="0.7" top="0.75" bottom="0.75" header="0.511811023622047" footer="0.511811023622047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507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25</vt:i4>
      </vt:variant>
    </vt:vector>
  </HeadingPairs>
  <TitlesOfParts>
    <vt:vector size="25" baseType="lpstr">
      <vt:lpstr>Carte 1</vt:lpstr>
      <vt:lpstr>Carte 2 </vt:lpstr>
      <vt:lpstr>Tableau 1</vt:lpstr>
      <vt:lpstr>Figure 1</vt:lpstr>
      <vt:lpstr>Figure 2</vt:lpstr>
      <vt:lpstr>Figure 3</vt:lpstr>
      <vt:lpstr>Tableau 2</vt:lpstr>
      <vt:lpstr>Tableau 3</vt:lpstr>
      <vt:lpstr>Tableau 4</vt:lpstr>
      <vt:lpstr>Figure 4</vt:lpstr>
      <vt:lpstr>Tableau 5</vt:lpstr>
      <vt:lpstr>Tableau 6</vt:lpstr>
      <vt:lpstr>Tableau 7</vt:lpstr>
      <vt:lpstr>Tableaux 8 et 9</vt:lpstr>
      <vt:lpstr>Figure 5</vt:lpstr>
      <vt:lpstr>Carte 3</vt:lpstr>
      <vt:lpstr>Figure 6</vt:lpstr>
      <vt:lpstr>Figure 7</vt:lpstr>
      <vt:lpstr>Figure 8</vt:lpstr>
      <vt:lpstr>Figure 9</vt:lpstr>
      <vt:lpstr>Figure 10</vt:lpstr>
      <vt:lpstr>Figure 11</vt:lpstr>
      <vt:lpstr>Historique production laitière</vt:lpstr>
      <vt:lpstr>Livraisons mensuelles</vt:lpstr>
      <vt:lpstr>Evolution consommation fromages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Violaine Dupuis</dc:creator>
  <dc:description/>
  <cp:lastModifiedBy>Violaine MERCIER</cp:lastModifiedBy>
  <cp:revision>69</cp:revision>
  <dcterms:created xsi:type="dcterms:W3CDTF">2017-01-18T16:12:23Z</dcterms:created>
  <dcterms:modified xsi:type="dcterms:W3CDTF">2023-11-24T17:01:00Z</dcterms:modified>
  <dc:language>fr-FR</dc:language>
</cp:coreProperties>
</file>